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D:\"/>
    </mc:Choice>
  </mc:AlternateContent>
  <xr:revisionPtr revIDLastSave="0" documentId="13_ncr:1_{0EBD49EB-04B6-4506-B274-D2749AE76703}" xr6:coauthVersionLast="47" xr6:coauthVersionMax="47" xr10:uidLastSave="{00000000-0000-0000-0000-000000000000}"/>
  <bookViews>
    <workbookView xWindow="-108" yWindow="-108" windowWidth="23256" windowHeight="12576" tabRatio="881" xr2:uid="{00000000-000D-0000-FFFF-FFFF00000000}"/>
  </bookViews>
  <sheets>
    <sheet name="Start &amp; Help" sheetId="42" r:id="rId1"/>
    <sheet name="Stappenplan" sheetId="41" r:id="rId2"/>
    <sheet name="V1" sheetId="46" r:id="rId3"/>
    <sheet name="V2" sheetId="45" r:id="rId4"/>
    <sheet name="V3" sheetId="44" r:id="rId5"/>
    <sheet name="V4" sheetId="43" r:id="rId6"/>
    <sheet name="ProjectGrafieken" sheetId="36" r:id="rId7"/>
    <sheet name="ProjectData" sheetId="27" r:id="rId8"/>
    <sheet name="BenchmarkKengetallen" sheetId="39" r:id="rId9"/>
    <sheet name="Eigen aantekeningen" sheetId="49" r:id="rId10"/>
    <sheet name="VOrgineel1" sheetId="25" state="hidden" r:id="rId11"/>
    <sheet name="VOrgineel2" sheetId="21" state="hidden" r:id="rId12"/>
    <sheet name="VOrgineel3" sheetId="22" state="hidden" r:id="rId13"/>
    <sheet name="VOrgineel4" sheetId="24" state="hidden" r:id="rId14"/>
  </sheets>
  <definedNames>
    <definedName name="_xlnm.Print_Area" localSheetId="8">BenchmarkKengetallen!$B$1:$N$475</definedName>
    <definedName name="_xlnm.Print_Area" localSheetId="7">ProjectData!$B$1:$L$121</definedName>
    <definedName name="_xlnm.Print_Area" localSheetId="6">ProjectGrafieken!$B$1:$N$258</definedName>
    <definedName name="_xlnm.Print_Area" localSheetId="1">Stappenplan!$B$1:$Q$170</definedName>
    <definedName name="_xlnm.Print_Area" localSheetId="0">'Start &amp; Help'!$B$1:$W$238</definedName>
    <definedName name="_xlnm.Print_Area" localSheetId="10">VOrgineel1!$A$1:$C$549</definedName>
    <definedName name="_xlnm.Print_Area" localSheetId="13">VOrgineel4!$A$1:$C$549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8" i="36" l="1"/>
  <c r="C249" i="36"/>
  <c r="C250" i="36"/>
  <c r="C247" i="36"/>
  <c r="H248" i="36"/>
  <c r="H249" i="36"/>
  <c r="H250" i="36"/>
  <c r="H247" i="36"/>
  <c r="B248" i="36"/>
  <c r="B249" i="36"/>
  <c r="B250" i="36"/>
  <c r="B247" i="36"/>
  <c r="B2" i="36"/>
  <c r="I145" i="36"/>
  <c r="I146" i="36"/>
  <c r="I147" i="36"/>
  <c r="I144" i="36"/>
  <c r="C119" i="39"/>
  <c r="C335" i="39"/>
  <c r="E111" i="27"/>
  <c r="F111" i="27"/>
  <c r="G111" i="27"/>
  <c r="E112" i="27"/>
  <c r="F112" i="27"/>
  <c r="G112" i="27"/>
  <c r="E113" i="27"/>
  <c r="F113" i="27"/>
  <c r="G113" i="27"/>
  <c r="E114" i="27"/>
  <c r="F114" i="27"/>
  <c r="G114" i="27"/>
  <c r="E115" i="27"/>
  <c r="F115" i="27"/>
  <c r="G115" i="27"/>
  <c r="E116" i="27"/>
  <c r="F116" i="27"/>
  <c r="G116" i="27"/>
  <c r="E117" i="27"/>
  <c r="F117" i="27"/>
  <c r="G117" i="27"/>
  <c r="E118" i="27"/>
  <c r="F118" i="27"/>
  <c r="G118" i="27"/>
  <c r="E119" i="27"/>
  <c r="F119" i="27"/>
  <c r="G119" i="27"/>
  <c r="E120" i="27"/>
  <c r="F120" i="27"/>
  <c r="G120" i="27"/>
  <c r="E121" i="27"/>
  <c r="F121" i="27"/>
  <c r="G121" i="27"/>
  <c r="G110" i="27"/>
  <c r="F110" i="27"/>
  <c r="E110" i="27"/>
  <c r="J98" i="27"/>
  <c r="K98" i="27"/>
  <c r="L98" i="27"/>
  <c r="J99" i="27"/>
  <c r="K99" i="27"/>
  <c r="L99" i="27"/>
  <c r="J100" i="27"/>
  <c r="K100" i="27"/>
  <c r="L100" i="27"/>
  <c r="J101" i="27"/>
  <c r="K101" i="27"/>
  <c r="L101" i="27"/>
  <c r="J102" i="27"/>
  <c r="K102" i="27"/>
  <c r="L102" i="27"/>
  <c r="J103" i="27"/>
  <c r="K103" i="27"/>
  <c r="L103" i="27"/>
  <c r="J104" i="27"/>
  <c r="K104" i="27"/>
  <c r="L104" i="27"/>
  <c r="J105" i="27"/>
  <c r="K105" i="27"/>
  <c r="L105" i="27"/>
  <c r="J106" i="27"/>
  <c r="K106" i="27"/>
  <c r="L106" i="27"/>
  <c r="J107" i="27"/>
  <c r="K107" i="27"/>
  <c r="L107" i="27"/>
  <c r="J108" i="27"/>
  <c r="K108" i="27"/>
  <c r="L108" i="27"/>
  <c r="L97" i="27"/>
  <c r="K97" i="27"/>
  <c r="J97" i="27"/>
  <c r="E98" i="27"/>
  <c r="F98" i="27"/>
  <c r="G98" i="27"/>
  <c r="E99" i="27"/>
  <c r="F99" i="27"/>
  <c r="G99" i="27"/>
  <c r="E100" i="27"/>
  <c r="F100" i="27"/>
  <c r="G100" i="27"/>
  <c r="E101" i="27"/>
  <c r="F101" i="27"/>
  <c r="G101" i="27"/>
  <c r="E102" i="27"/>
  <c r="F102" i="27"/>
  <c r="G102" i="27"/>
  <c r="E103" i="27"/>
  <c r="F103" i="27"/>
  <c r="G103" i="27"/>
  <c r="E104" i="27"/>
  <c r="F104" i="27"/>
  <c r="G104" i="27"/>
  <c r="E105" i="27"/>
  <c r="F105" i="27"/>
  <c r="G105" i="27"/>
  <c r="E106" i="27"/>
  <c r="F106" i="27"/>
  <c r="G106" i="27"/>
  <c r="E107" i="27"/>
  <c r="F107" i="27"/>
  <c r="G107" i="27"/>
  <c r="E108" i="27"/>
  <c r="F108" i="27"/>
  <c r="G108" i="27"/>
  <c r="G97" i="27"/>
  <c r="F97" i="27"/>
  <c r="E97" i="27"/>
  <c r="J85" i="27"/>
  <c r="K85" i="27"/>
  <c r="L85" i="27"/>
  <c r="J86" i="27"/>
  <c r="K86" i="27"/>
  <c r="L86" i="27"/>
  <c r="J87" i="27"/>
  <c r="K87" i="27"/>
  <c r="L87" i="27"/>
  <c r="J88" i="27"/>
  <c r="K88" i="27"/>
  <c r="L88" i="27"/>
  <c r="J89" i="27"/>
  <c r="K89" i="27"/>
  <c r="L89" i="27"/>
  <c r="J90" i="27"/>
  <c r="K90" i="27"/>
  <c r="L90" i="27"/>
  <c r="J91" i="27"/>
  <c r="K91" i="27"/>
  <c r="L91" i="27"/>
  <c r="J92" i="27"/>
  <c r="K92" i="27"/>
  <c r="L92" i="27"/>
  <c r="J93" i="27"/>
  <c r="K93" i="27"/>
  <c r="L93" i="27"/>
  <c r="J94" i="27"/>
  <c r="K94" i="27"/>
  <c r="L94" i="27"/>
  <c r="J95" i="27"/>
  <c r="K95" i="27"/>
  <c r="L95" i="27"/>
  <c r="L84" i="27"/>
  <c r="K84" i="27"/>
  <c r="J84" i="27"/>
  <c r="E85" i="27"/>
  <c r="F85" i="27"/>
  <c r="G85" i="27"/>
  <c r="E86" i="27"/>
  <c r="F86" i="27"/>
  <c r="G86" i="27"/>
  <c r="E87" i="27"/>
  <c r="F87" i="27"/>
  <c r="G87" i="27"/>
  <c r="E88" i="27"/>
  <c r="F88" i="27"/>
  <c r="G88" i="27"/>
  <c r="E89" i="27"/>
  <c r="F89" i="27"/>
  <c r="G89" i="27"/>
  <c r="E90" i="27"/>
  <c r="F90" i="27"/>
  <c r="G90" i="27"/>
  <c r="E91" i="27"/>
  <c r="F91" i="27"/>
  <c r="G91" i="27"/>
  <c r="E92" i="27"/>
  <c r="F92" i="27"/>
  <c r="G92" i="27"/>
  <c r="E93" i="27"/>
  <c r="F93" i="27"/>
  <c r="G93" i="27"/>
  <c r="E94" i="27"/>
  <c r="F94" i="27"/>
  <c r="G94" i="27"/>
  <c r="E95" i="27"/>
  <c r="F95" i="27"/>
  <c r="G95" i="27"/>
  <c r="G84" i="27"/>
  <c r="F84" i="27"/>
  <c r="E84" i="27"/>
  <c r="D7" i="27" l="1"/>
  <c r="C3" i="24"/>
  <c r="C4" i="24"/>
  <c r="C3" i="22"/>
  <c r="C4" i="22"/>
  <c r="C3" i="21"/>
  <c r="C4" i="21"/>
  <c r="C3" i="25"/>
  <c r="C4" i="25"/>
  <c r="C126" i="39"/>
  <c r="C111" i="39"/>
  <c r="C109" i="39"/>
  <c r="C447" i="39"/>
  <c r="C436" i="39"/>
  <c r="C425" i="39"/>
  <c r="C414" i="39"/>
  <c r="C364" i="39"/>
  <c r="C342" i="39"/>
  <c r="C314" i="39"/>
  <c r="C303" i="39"/>
  <c r="C292" i="39"/>
  <c r="C281" i="39"/>
  <c r="C272" i="39"/>
  <c r="C270" i="39"/>
  <c r="C253" i="39"/>
  <c r="C220" i="39"/>
  <c r="C198" i="39"/>
  <c r="C170" i="39"/>
  <c r="C161" i="39"/>
  <c r="C159" i="39"/>
  <c r="C148" i="39"/>
  <c r="C549" i="24"/>
  <c r="C548" i="24"/>
  <c r="C547" i="24"/>
  <c r="C546" i="24"/>
  <c r="C545" i="24"/>
  <c r="C544" i="24"/>
  <c r="C543" i="24"/>
  <c r="C542" i="24"/>
  <c r="C541" i="24"/>
  <c r="C540" i="24"/>
  <c r="C539" i="24"/>
  <c r="C538" i="24"/>
  <c r="C537" i="24"/>
  <c r="C536" i="24"/>
  <c r="C535" i="24"/>
  <c r="C534" i="24"/>
  <c r="C533" i="24"/>
  <c r="C532" i="24"/>
  <c r="C531" i="24"/>
  <c r="C530" i="24"/>
  <c r="C529" i="24"/>
  <c r="C528" i="24"/>
  <c r="C527" i="24"/>
  <c r="C526" i="24"/>
  <c r="C525" i="24"/>
  <c r="C524" i="24"/>
  <c r="C523" i="24"/>
  <c r="C522" i="24"/>
  <c r="C521" i="24"/>
  <c r="C520" i="24"/>
  <c r="C519" i="24"/>
  <c r="C518" i="24"/>
  <c r="C517" i="24"/>
  <c r="C516" i="24"/>
  <c r="C515" i="24"/>
  <c r="C514" i="24"/>
  <c r="C513" i="24"/>
  <c r="C512" i="24"/>
  <c r="C511" i="24"/>
  <c r="C510" i="24"/>
  <c r="C509" i="24"/>
  <c r="C508" i="24"/>
  <c r="C507" i="24"/>
  <c r="C506" i="24"/>
  <c r="C505" i="24"/>
  <c r="C504" i="24"/>
  <c r="C503" i="24"/>
  <c r="C502" i="24"/>
  <c r="C501" i="24"/>
  <c r="C500" i="24"/>
  <c r="C499" i="24"/>
  <c r="C498" i="24"/>
  <c r="C497" i="24"/>
  <c r="C496" i="24"/>
  <c r="C495" i="24"/>
  <c r="C494" i="24"/>
  <c r="C493" i="24"/>
  <c r="C492" i="24"/>
  <c r="C491" i="24"/>
  <c r="C490" i="24"/>
  <c r="C489" i="24"/>
  <c r="C488" i="24"/>
  <c r="C487" i="24"/>
  <c r="C486" i="24"/>
  <c r="C485" i="24"/>
  <c r="C484" i="24"/>
  <c r="C483" i="24"/>
  <c r="C482" i="24"/>
  <c r="C481" i="24"/>
  <c r="C480" i="24"/>
  <c r="C479" i="24"/>
  <c r="C478" i="24"/>
  <c r="C477" i="24"/>
  <c r="C476" i="24"/>
  <c r="C475" i="24"/>
  <c r="C474" i="24"/>
  <c r="C473" i="24"/>
  <c r="C472" i="24"/>
  <c r="C471" i="24"/>
  <c r="C470" i="24"/>
  <c r="C469" i="24"/>
  <c r="C468" i="24"/>
  <c r="C467" i="24"/>
  <c r="C466" i="24"/>
  <c r="C465" i="24"/>
  <c r="C464" i="24"/>
  <c r="C463" i="24"/>
  <c r="C462" i="24"/>
  <c r="C461" i="24"/>
  <c r="C460" i="24"/>
  <c r="C459" i="24"/>
  <c r="C458" i="24"/>
  <c r="C457" i="24"/>
  <c r="C456" i="24"/>
  <c r="C455" i="24"/>
  <c r="C454" i="24"/>
  <c r="C453" i="24"/>
  <c r="C452" i="24"/>
  <c r="C451" i="24"/>
  <c r="C450" i="24"/>
  <c r="C449" i="24"/>
  <c r="C448" i="24"/>
  <c r="C447" i="24"/>
  <c r="C446" i="24"/>
  <c r="C445" i="24"/>
  <c r="C444" i="24"/>
  <c r="C443" i="24"/>
  <c r="C442" i="24"/>
  <c r="C441" i="24"/>
  <c r="C440" i="24"/>
  <c r="C439" i="24"/>
  <c r="C438" i="24"/>
  <c r="C437" i="24"/>
  <c r="C436" i="24"/>
  <c r="C435" i="24"/>
  <c r="C434" i="24"/>
  <c r="C433" i="24"/>
  <c r="C432" i="24"/>
  <c r="C431" i="24"/>
  <c r="C430" i="24"/>
  <c r="C429" i="24"/>
  <c r="C428" i="24"/>
  <c r="C427" i="24"/>
  <c r="C426" i="24"/>
  <c r="C425" i="24"/>
  <c r="C424" i="24"/>
  <c r="C423" i="24"/>
  <c r="C422" i="24"/>
  <c r="C421" i="24"/>
  <c r="C420" i="24"/>
  <c r="C419" i="24"/>
  <c r="C418" i="24"/>
  <c r="C417" i="24"/>
  <c r="C416" i="24"/>
  <c r="C415" i="24"/>
  <c r="C414" i="24"/>
  <c r="C413" i="24"/>
  <c r="C412" i="24"/>
  <c r="C411" i="24"/>
  <c r="C410" i="24"/>
  <c r="C409" i="24"/>
  <c r="C408" i="24"/>
  <c r="C407" i="24"/>
  <c r="C406" i="24"/>
  <c r="C405" i="24"/>
  <c r="C404" i="24"/>
  <c r="C403" i="24"/>
  <c r="C402" i="24"/>
  <c r="C401" i="24"/>
  <c r="C400" i="24"/>
  <c r="C399" i="24"/>
  <c r="C398" i="24"/>
  <c r="C397" i="24"/>
  <c r="C396" i="24"/>
  <c r="C395" i="24"/>
  <c r="C394" i="24"/>
  <c r="C393" i="24"/>
  <c r="C392" i="24"/>
  <c r="C391" i="24"/>
  <c r="C390" i="24"/>
  <c r="C389" i="24"/>
  <c r="C388" i="24"/>
  <c r="C387" i="24"/>
  <c r="C386" i="24"/>
  <c r="C385" i="24"/>
  <c r="C384" i="24"/>
  <c r="C383" i="24"/>
  <c r="C382" i="24"/>
  <c r="C381" i="24"/>
  <c r="C380" i="24"/>
  <c r="C379" i="24"/>
  <c r="C378" i="24"/>
  <c r="C377" i="24"/>
  <c r="C376" i="24"/>
  <c r="C375" i="24"/>
  <c r="C374" i="24"/>
  <c r="C255" i="39" s="1"/>
  <c r="C373" i="24"/>
  <c r="C372" i="24"/>
  <c r="C371" i="24"/>
  <c r="C370" i="24"/>
  <c r="C369" i="24"/>
  <c r="C368" i="24"/>
  <c r="C367" i="24"/>
  <c r="C366" i="24"/>
  <c r="C365" i="24"/>
  <c r="C364" i="24"/>
  <c r="C363" i="24"/>
  <c r="C362" i="24"/>
  <c r="C361" i="24"/>
  <c r="C360" i="24"/>
  <c r="C359" i="24"/>
  <c r="C358" i="24"/>
  <c r="C222" i="39" s="1"/>
  <c r="C357" i="24"/>
  <c r="C356" i="24"/>
  <c r="C355" i="24"/>
  <c r="C354" i="24"/>
  <c r="C353" i="24"/>
  <c r="C352" i="24"/>
  <c r="C351" i="24"/>
  <c r="C350" i="24"/>
  <c r="C349" i="24"/>
  <c r="C348" i="24"/>
  <c r="C347" i="24"/>
  <c r="C346" i="24"/>
  <c r="C345" i="24"/>
  <c r="C344" i="24"/>
  <c r="C343" i="24"/>
  <c r="C342" i="24"/>
  <c r="C341" i="24"/>
  <c r="C340" i="24"/>
  <c r="C339" i="24"/>
  <c r="C338" i="24"/>
  <c r="C337" i="24"/>
  <c r="C336" i="24"/>
  <c r="C335" i="24"/>
  <c r="C334" i="24"/>
  <c r="C333" i="24"/>
  <c r="C332" i="24"/>
  <c r="C331" i="24"/>
  <c r="C330" i="24"/>
  <c r="C329" i="24"/>
  <c r="C328" i="24"/>
  <c r="C327" i="24"/>
  <c r="C326" i="24"/>
  <c r="C325" i="24"/>
  <c r="C324" i="24"/>
  <c r="C323" i="24"/>
  <c r="C322" i="24"/>
  <c r="C321" i="24"/>
  <c r="C320" i="24"/>
  <c r="C319" i="24"/>
  <c r="C318" i="24"/>
  <c r="C317" i="24"/>
  <c r="C316" i="24"/>
  <c r="C200" i="39" s="1"/>
  <c r="C315"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2" i="39" s="1"/>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50" i="39" s="1"/>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294" i="39" s="1"/>
  <c r="C90" i="24"/>
  <c r="C89" i="24"/>
  <c r="C88" i="24"/>
  <c r="C305" i="39" s="1"/>
  <c r="C87" i="24"/>
  <c r="C86" i="24"/>
  <c r="C85" i="24"/>
  <c r="C283" i="39" s="1"/>
  <c r="C84" i="24"/>
  <c r="D85" i="24" s="1"/>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38" i="39" s="1"/>
  <c r="C48" i="24"/>
  <c r="C47" i="24"/>
  <c r="C449" i="39" s="1"/>
  <c r="C46" i="24"/>
  <c r="C45" i="24"/>
  <c r="C316" i="39" s="1"/>
  <c r="C44" i="24"/>
  <c r="C43" i="24"/>
  <c r="C416" i="39" s="1"/>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28" i="39" s="1"/>
  <c r="C13" i="24"/>
  <c r="C366" i="39" s="1"/>
  <c r="C12" i="24"/>
  <c r="C344" i="39" s="1"/>
  <c r="C11" i="24"/>
  <c r="C10" i="24"/>
  <c r="C9" i="24"/>
  <c r="C8" i="24"/>
  <c r="C7" i="24"/>
  <c r="C6" i="24"/>
  <c r="C5" i="24"/>
  <c r="C549" i="22"/>
  <c r="C548" i="22"/>
  <c r="C547" i="22"/>
  <c r="C546" i="22"/>
  <c r="C545" i="22"/>
  <c r="C544" i="22"/>
  <c r="C543" i="22"/>
  <c r="C542" i="22"/>
  <c r="C541" i="22"/>
  <c r="C540" i="22"/>
  <c r="C539" i="22"/>
  <c r="C538" i="22"/>
  <c r="C537" i="22"/>
  <c r="C536" i="22"/>
  <c r="C535" i="22"/>
  <c r="C534" i="22"/>
  <c r="C533" i="22"/>
  <c r="C532" i="22"/>
  <c r="C531" i="22"/>
  <c r="C530" i="22"/>
  <c r="C529" i="22"/>
  <c r="C528" i="22"/>
  <c r="C527" i="22"/>
  <c r="C526" i="22"/>
  <c r="C525" i="22"/>
  <c r="C524" i="22"/>
  <c r="C523" i="22"/>
  <c r="C522" i="22"/>
  <c r="C521" i="22"/>
  <c r="C520" i="22"/>
  <c r="C519" i="22"/>
  <c r="C518" i="22"/>
  <c r="C517" i="22"/>
  <c r="C516" i="22"/>
  <c r="C515" i="22"/>
  <c r="C514" i="22"/>
  <c r="C513" i="22"/>
  <c r="C512" i="22"/>
  <c r="C511" i="22"/>
  <c r="C510" i="22"/>
  <c r="C509" i="22"/>
  <c r="C508" i="22"/>
  <c r="C507" i="22"/>
  <c r="C506" i="22"/>
  <c r="C505" i="22"/>
  <c r="C504" i="22"/>
  <c r="C503" i="22"/>
  <c r="C502" i="22"/>
  <c r="C501" i="22"/>
  <c r="C500" i="22"/>
  <c r="C499" i="22"/>
  <c r="C498" i="22"/>
  <c r="C497" i="22"/>
  <c r="C496" i="22"/>
  <c r="C495" i="22"/>
  <c r="C494" i="22"/>
  <c r="C493" i="22"/>
  <c r="C492" i="22"/>
  <c r="C491" i="22"/>
  <c r="C490" i="22"/>
  <c r="C489" i="22"/>
  <c r="C488" i="22"/>
  <c r="C487" i="22"/>
  <c r="C486" i="22"/>
  <c r="C485" i="22"/>
  <c r="C484" i="22"/>
  <c r="C483" i="22"/>
  <c r="C482" i="22"/>
  <c r="C481" i="22"/>
  <c r="C480" i="22"/>
  <c r="C479" i="22"/>
  <c r="C478" i="22"/>
  <c r="C477" i="22"/>
  <c r="C476" i="22"/>
  <c r="C475" i="22"/>
  <c r="C474" i="22"/>
  <c r="C473" i="22"/>
  <c r="C472" i="22"/>
  <c r="C471" i="22"/>
  <c r="C470" i="22"/>
  <c r="C469" i="22"/>
  <c r="C468" i="22"/>
  <c r="C467" i="22"/>
  <c r="C466" i="22"/>
  <c r="C465" i="22"/>
  <c r="C464" i="22"/>
  <c r="C463" i="22"/>
  <c r="C462" i="22"/>
  <c r="C461" i="22"/>
  <c r="C460" i="22"/>
  <c r="C459" i="22"/>
  <c r="C458" i="22"/>
  <c r="C457" i="22"/>
  <c r="C456" i="22"/>
  <c r="C455" i="22"/>
  <c r="C454" i="22"/>
  <c r="C453" i="22"/>
  <c r="C452" i="22"/>
  <c r="C451" i="22"/>
  <c r="C450" i="22"/>
  <c r="C449" i="22"/>
  <c r="C448" i="22"/>
  <c r="C447" i="22"/>
  <c r="C446" i="22"/>
  <c r="C445" i="22"/>
  <c r="C444" i="22"/>
  <c r="C443" i="22"/>
  <c r="C442" i="22"/>
  <c r="C441" i="22"/>
  <c r="C440" i="22"/>
  <c r="C439" i="22"/>
  <c r="C438" i="22"/>
  <c r="C437" i="22"/>
  <c r="C436" i="22"/>
  <c r="C435" i="22"/>
  <c r="C434" i="22"/>
  <c r="C433" i="22"/>
  <c r="C432" i="22"/>
  <c r="C431" i="22"/>
  <c r="C430" i="22"/>
  <c r="C429" i="22"/>
  <c r="C428" i="22"/>
  <c r="C427" i="22"/>
  <c r="C426" i="22"/>
  <c r="C425" i="22"/>
  <c r="C424" i="22"/>
  <c r="C423" i="22"/>
  <c r="C422" i="22"/>
  <c r="C421" i="22"/>
  <c r="C420" i="22"/>
  <c r="C419" i="22"/>
  <c r="C418" i="22"/>
  <c r="C417" i="22"/>
  <c r="C416" i="22"/>
  <c r="C415" i="22"/>
  <c r="C414" i="22"/>
  <c r="C413" i="22"/>
  <c r="C412" i="22"/>
  <c r="C411" i="22"/>
  <c r="C410" i="22"/>
  <c r="C409" i="22"/>
  <c r="C408" i="22"/>
  <c r="C407" i="22"/>
  <c r="C406" i="22"/>
  <c r="C405" i="22"/>
  <c r="C404" i="22"/>
  <c r="C403" i="22"/>
  <c r="C402" i="22"/>
  <c r="C401" i="22"/>
  <c r="C400" i="22"/>
  <c r="C399" i="22"/>
  <c r="C398" i="22"/>
  <c r="C397" i="22"/>
  <c r="C396" i="22"/>
  <c r="C395" i="22"/>
  <c r="C394" i="22"/>
  <c r="C393" i="22"/>
  <c r="C392" i="22"/>
  <c r="C391" i="22"/>
  <c r="C390" i="22"/>
  <c r="C389" i="22"/>
  <c r="C388" i="22"/>
  <c r="C387" i="22"/>
  <c r="C386" i="22"/>
  <c r="C385" i="22"/>
  <c r="C384" i="22"/>
  <c r="C383" i="22"/>
  <c r="C382" i="22"/>
  <c r="C381" i="22"/>
  <c r="C380" i="22"/>
  <c r="C379" i="22"/>
  <c r="C378" i="22"/>
  <c r="C377" i="22"/>
  <c r="C376" i="22"/>
  <c r="C375" i="22"/>
  <c r="C374" i="22"/>
  <c r="C373" i="22"/>
  <c r="C372" i="22"/>
  <c r="C371" i="22"/>
  <c r="C370" i="22"/>
  <c r="C369" i="22"/>
  <c r="C368" i="22"/>
  <c r="C367" i="22"/>
  <c r="C366" i="22"/>
  <c r="C365" i="22"/>
  <c r="C364" i="22"/>
  <c r="C363" i="22"/>
  <c r="C362" i="22"/>
  <c r="C361" i="22"/>
  <c r="C360" i="22"/>
  <c r="C359" i="22"/>
  <c r="C358" i="22"/>
  <c r="C221" i="39" s="1"/>
  <c r="C357" i="22"/>
  <c r="C356" i="22"/>
  <c r="C355" i="22"/>
  <c r="C354" i="22"/>
  <c r="C353" i="22"/>
  <c r="C352" i="22"/>
  <c r="C351" i="22"/>
  <c r="C350" i="22"/>
  <c r="C349" i="22"/>
  <c r="C348" i="22"/>
  <c r="C347" i="22"/>
  <c r="C346" i="22"/>
  <c r="C345" i="22"/>
  <c r="C344" i="22"/>
  <c r="C343" i="22"/>
  <c r="C342" i="22"/>
  <c r="C341" i="22"/>
  <c r="C340" i="22"/>
  <c r="C339" i="22"/>
  <c r="C338" i="22"/>
  <c r="C337" i="22"/>
  <c r="C336" i="22"/>
  <c r="C335" i="22"/>
  <c r="C334" i="22"/>
  <c r="C333" i="22"/>
  <c r="C332" i="22"/>
  <c r="C331" i="22"/>
  <c r="C330" i="22"/>
  <c r="C329" i="22"/>
  <c r="C328" i="22"/>
  <c r="C327" i="22"/>
  <c r="C326" i="22"/>
  <c r="C325" i="22"/>
  <c r="C324" i="22"/>
  <c r="C323" i="22"/>
  <c r="C322" i="22"/>
  <c r="C321" i="22"/>
  <c r="C320" i="22"/>
  <c r="C319" i="22"/>
  <c r="C318" i="22"/>
  <c r="C317" i="22"/>
  <c r="C316" i="22"/>
  <c r="C315" i="22"/>
  <c r="C314" i="22"/>
  <c r="C313" i="22"/>
  <c r="C312" i="22"/>
  <c r="C311" i="22"/>
  <c r="C310" i="22"/>
  <c r="C309" i="22"/>
  <c r="C308" i="22"/>
  <c r="C307" i="22"/>
  <c r="C306" i="22"/>
  <c r="C305" i="22"/>
  <c r="C304" i="22"/>
  <c r="C303" i="22"/>
  <c r="C302" i="22"/>
  <c r="C301" i="22"/>
  <c r="C300" i="22"/>
  <c r="C299" i="22"/>
  <c r="C298" i="22"/>
  <c r="C297" i="22"/>
  <c r="C296" i="22"/>
  <c r="C295" i="22"/>
  <c r="C294" i="22"/>
  <c r="C293" i="22"/>
  <c r="C292" i="22"/>
  <c r="C291" i="22"/>
  <c r="C290" i="22"/>
  <c r="C289" i="22"/>
  <c r="C288" i="22"/>
  <c r="C287" i="22"/>
  <c r="C286" i="22"/>
  <c r="C285" i="22"/>
  <c r="C284" i="22"/>
  <c r="C283" i="22"/>
  <c r="C282" i="22"/>
  <c r="C281" i="22"/>
  <c r="C280" i="22"/>
  <c r="C279" i="22"/>
  <c r="C278" i="22"/>
  <c r="C277" i="22"/>
  <c r="C276" i="22"/>
  <c r="C275" i="22"/>
  <c r="C274" i="22"/>
  <c r="C273" i="22"/>
  <c r="C272" i="22"/>
  <c r="C271" i="22"/>
  <c r="C270" i="22"/>
  <c r="C269" i="22"/>
  <c r="C268" i="22"/>
  <c r="C267" i="22"/>
  <c r="C266" i="22"/>
  <c r="C265" i="22"/>
  <c r="C264" i="22"/>
  <c r="C263" i="22"/>
  <c r="C262" i="22"/>
  <c r="C261" i="22"/>
  <c r="C260" i="22"/>
  <c r="C259" i="22"/>
  <c r="C258" i="22"/>
  <c r="C257" i="22"/>
  <c r="C256" i="22"/>
  <c r="C255" i="22"/>
  <c r="C254" i="22"/>
  <c r="C253" i="22"/>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2"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365" i="39" s="1"/>
  <c r="C93" i="22"/>
  <c r="C92" i="22"/>
  <c r="C91" i="22"/>
  <c r="C90" i="22"/>
  <c r="C89" i="22"/>
  <c r="C88" i="22"/>
  <c r="C304" i="39" s="1"/>
  <c r="C87" i="22"/>
  <c r="C86" i="22"/>
  <c r="C85" i="22"/>
  <c r="D85" i="22" s="1"/>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271" i="39" s="1"/>
  <c r="C56" i="22"/>
  <c r="C55" i="22"/>
  <c r="C54" i="22"/>
  <c r="C53" i="22"/>
  <c r="C52" i="22"/>
  <c r="C51" i="22"/>
  <c r="C50" i="22"/>
  <c r="C49" i="22"/>
  <c r="C437" i="39" s="1"/>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10" i="39" s="1"/>
  <c r="C14" i="22"/>
  <c r="C13" i="22"/>
  <c r="C448" i="39" s="1"/>
  <c r="C12" i="22"/>
  <c r="C11" i="22"/>
  <c r="C10" i="22"/>
  <c r="C9" i="22"/>
  <c r="C8" i="22"/>
  <c r="C7" i="22"/>
  <c r="C6" i="22"/>
  <c r="C5" i="22"/>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C5" i="21"/>
  <c r="D85" i="21"/>
  <c r="C62" i="25"/>
  <c r="C63" i="25"/>
  <c r="C64" i="25"/>
  <c r="C65" i="25"/>
  <c r="C66" i="25"/>
  <c r="C67" i="25"/>
  <c r="C68" i="25"/>
  <c r="C69" i="25"/>
  <c r="C70" i="25"/>
  <c r="C71" i="25"/>
  <c r="C72" i="25"/>
  <c r="C73" i="25"/>
  <c r="C74" i="25"/>
  <c r="C75" i="25"/>
  <c r="C76" i="25"/>
  <c r="C77" i="25"/>
  <c r="C78" i="25"/>
  <c r="C79" i="25"/>
  <c r="C80" i="25"/>
  <c r="C81" i="25"/>
  <c r="C82" i="25"/>
  <c r="C83" i="25"/>
  <c r="C84" i="25"/>
  <c r="C85" i="25"/>
  <c r="C280" i="39" s="1"/>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D121" i="27" s="1"/>
  <c r="C188" i="25"/>
  <c r="C189" i="25"/>
  <c r="C190" i="25"/>
  <c r="C191" i="25"/>
  <c r="D85" i="27" s="1"/>
  <c r="C192" i="25"/>
  <c r="C193" i="25"/>
  <c r="C194" i="25"/>
  <c r="C195" i="25"/>
  <c r="C196" i="25"/>
  <c r="C197" i="25"/>
  <c r="D91" i="27" s="1"/>
  <c r="C198" i="25"/>
  <c r="D92" i="27" s="1"/>
  <c r="C199" i="25"/>
  <c r="D93" i="27" s="1"/>
  <c r="C200" i="25"/>
  <c r="C201" i="25"/>
  <c r="C202" i="25"/>
  <c r="C203" i="25"/>
  <c r="C204" i="25"/>
  <c r="C205" i="25"/>
  <c r="C206" i="25"/>
  <c r="C207" i="25"/>
  <c r="C208" i="25"/>
  <c r="C209" i="25"/>
  <c r="D102" i="27" s="1"/>
  <c r="C210" i="25"/>
  <c r="D103" i="27" s="1"/>
  <c r="C211" i="25"/>
  <c r="D104" i="27" s="1"/>
  <c r="C212" i="25"/>
  <c r="C213" i="25"/>
  <c r="C214" i="25"/>
  <c r="C215" i="25"/>
  <c r="D108" i="27" s="1"/>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I89" i="27" s="1"/>
  <c r="C402" i="25"/>
  <c r="I90" i="27" s="1"/>
  <c r="C403" i="25"/>
  <c r="I91" i="27" s="1"/>
  <c r="C404" i="25"/>
  <c r="C405" i="25"/>
  <c r="C406" i="25"/>
  <c r="C407" i="25"/>
  <c r="I95" i="27" s="1"/>
  <c r="C408" i="25"/>
  <c r="C409" i="25"/>
  <c r="C410" i="25"/>
  <c r="C411" i="25"/>
  <c r="C412" i="25"/>
  <c r="C413" i="25"/>
  <c r="I100" i="27" s="1"/>
  <c r="C414" i="25"/>
  <c r="I101" i="27" s="1"/>
  <c r="C415" i="25"/>
  <c r="I102" i="27" s="1"/>
  <c r="C416" i="25"/>
  <c r="C417" i="25"/>
  <c r="C418" i="25"/>
  <c r="C419" i="25"/>
  <c r="I106" i="27" s="1"/>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C502" i="25"/>
  <c r="C503" i="25"/>
  <c r="C504" i="25"/>
  <c r="C505" i="25"/>
  <c r="C506" i="25"/>
  <c r="C507" i="25"/>
  <c r="C508" i="25"/>
  <c r="C509" i="25"/>
  <c r="C510" i="25"/>
  <c r="C511" i="25"/>
  <c r="C512" i="25"/>
  <c r="C513" i="25"/>
  <c r="C514" i="25"/>
  <c r="C515" i="25"/>
  <c r="C516" i="25"/>
  <c r="C517" i="25"/>
  <c r="C518" i="25"/>
  <c r="C519" i="25"/>
  <c r="C520" i="25"/>
  <c r="C521" i="25"/>
  <c r="C522" i="25"/>
  <c r="C523" i="25"/>
  <c r="C524" i="25"/>
  <c r="C525" i="25"/>
  <c r="C526" i="25"/>
  <c r="C527" i="25"/>
  <c r="C528" i="25"/>
  <c r="C529" i="25"/>
  <c r="C530" i="25"/>
  <c r="C531" i="25"/>
  <c r="C532" i="25"/>
  <c r="C533" i="25"/>
  <c r="C534" i="25"/>
  <c r="C535" i="25"/>
  <c r="C536" i="25"/>
  <c r="C537" i="25"/>
  <c r="C538" i="25"/>
  <c r="C539" i="25"/>
  <c r="C540" i="25"/>
  <c r="C541" i="25"/>
  <c r="C542" i="25"/>
  <c r="C543" i="25"/>
  <c r="C544" i="25"/>
  <c r="C545" i="25"/>
  <c r="C546" i="25"/>
  <c r="C547" i="25"/>
  <c r="C548" i="25"/>
  <c r="C549" i="25"/>
  <c r="C53" i="25"/>
  <c r="C54" i="25"/>
  <c r="C55" i="25"/>
  <c r="C56" i="25"/>
  <c r="C57" i="25"/>
  <c r="C58" i="25"/>
  <c r="C59" i="25"/>
  <c r="C60" i="25"/>
  <c r="C61" i="25"/>
  <c r="C52" i="25"/>
  <c r="C6" i="25"/>
  <c r="C7" i="25"/>
  <c r="C8" i="25"/>
  <c r="C9" i="25"/>
  <c r="C10" i="25"/>
  <c r="C11" i="25"/>
  <c r="C12" i="25"/>
  <c r="C341" i="39" s="1"/>
  <c r="C13" i="25"/>
  <c r="C302" i="39" s="1"/>
  <c r="C14" i="25"/>
  <c r="C125" i="39" s="1"/>
  <c r="C15" i="25"/>
  <c r="C108" i="39" s="1"/>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13" i="39" s="1"/>
  <c r="C44" i="25"/>
  <c r="C45" i="25"/>
  <c r="C424" i="39" s="1"/>
  <c r="C46" i="25"/>
  <c r="C47" i="25"/>
  <c r="C48" i="25"/>
  <c r="C49" i="25"/>
  <c r="C435" i="39" s="1"/>
  <c r="C50" i="25"/>
  <c r="C51" i="25"/>
  <c r="C5" i="25"/>
  <c r="B4" i="41"/>
  <c r="B32" i="42"/>
  <c r="B225" i="42"/>
  <c r="B110" i="42"/>
  <c r="B220" i="42"/>
  <c r="B127" i="42"/>
  <c r="B65" i="42"/>
  <c r="B34" i="42"/>
  <c r="B8" i="39"/>
  <c r="B7" i="39"/>
  <c r="B6" i="39"/>
  <c r="B5" i="39"/>
  <c r="B4" i="39"/>
  <c r="D268" i="39"/>
  <c r="D279" i="39"/>
  <c r="D290" i="39"/>
  <c r="D445" i="39"/>
  <c r="D434" i="39"/>
  <c r="D423" i="39"/>
  <c r="D412" i="39"/>
  <c r="D362" i="39"/>
  <c r="D351" i="39"/>
  <c r="D340" i="39"/>
  <c r="D323" i="39"/>
  <c r="D312" i="39"/>
  <c r="D301" i="39"/>
  <c r="D251" i="39"/>
  <c r="D240" i="39"/>
  <c r="D229" i="39"/>
  <c r="D218" i="39"/>
  <c r="D207" i="39"/>
  <c r="D196" i="39"/>
  <c r="D179" i="39"/>
  <c r="D168" i="39"/>
  <c r="D157" i="39"/>
  <c r="D146" i="39"/>
  <c r="D135" i="39"/>
  <c r="D124" i="39"/>
  <c r="D107" i="39"/>
  <c r="D96" i="39"/>
  <c r="D85" i="39"/>
  <c r="D74" i="39"/>
  <c r="D63" i="39"/>
  <c r="C191" i="39"/>
  <c r="D52" i="39"/>
  <c r="B132" i="36"/>
  <c r="B66" i="36"/>
  <c r="C269" i="39" l="1"/>
  <c r="D113" i="27"/>
  <c r="C291" i="39"/>
  <c r="D120" i="27"/>
  <c r="D119" i="27"/>
  <c r="C197" i="39"/>
  <c r="I103" i="27"/>
  <c r="I92" i="27"/>
  <c r="D105" i="27"/>
  <c r="D94" i="27"/>
  <c r="C169" i="39"/>
  <c r="D110" i="27"/>
  <c r="I99" i="27"/>
  <c r="I88" i="27"/>
  <c r="D101" i="27"/>
  <c r="D90" i="27"/>
  <c r="D118" i="27"/>
  <c r="C158" i="39"/>
  <c r="I98" i="27"/>
  <c r="I87" i="27"/>
  <c r="D100" i="27"/>
  <c r="D89" i="27"/>
  <c r="D117" i="27"/>
  <c r="I97" i="27"/>
  <c r="I86" i="27"/>
  <c r="C252" i="39"/>
  <c r="D99" i="27"/>
  <c r="D88" i="27"/>
  <c r="D116" i="27"/>
  <c r="C147" i="39"/>
  <c r="C446" i="39"/>
  <c r="I108" i="27"/>
  <c r="I85" i="27"/>
  <c r="D98" i="27"/>
  <c r="D87" i="27"/>
  <c r="D115" i="27"/>
  <c r="I107" i="27"/>
  <c r="I84" i="27"/>
  <c r="D97" i="27"/>
  <c r="D86" i="27"/>
  <c r="D114" i="27"/>
  <c r="C355" i="39"/>
  <c r="I105" i="27"/>
  <c r="I94" i="27"/>
  <c r="C219" i="39"/>
  <c r="D107" i="27"/>
  <c r="D84" i="27"/>
  <c r="D112" i="27"/>
  <c r="C363" i="39"/>
  <c r="I104" i="27"/>
  <c r="I93" i="27"/>
  <c r="D106" i="27"/>
  <c r="D95" i="27"/>
  <c r="D111" i="27"/>
  <c r="C427" i="39"/>
  <c r="C415" i="39"/>
  <c r="C293" i="39"/>
  <c r="C315" i="39"/>
  <c r="C426" i="39"/>
  <c r="C127" i="39"/>
  <c r="C149" i="39"/>
  <c r="C254" i="39"/>
  <c r="C160" i="39"/>
  <c r="C171" i="39"/>
  <c r="C199" i="39"/>
  <c r="C352" i="39"/>
  <c r="C353" i="39"/>
  <c r="C354" i="39"/>
  <c r="C313" i="39"/>
  <c r="C343" i="39"/>
  <c r="C282" i="39"/>
  <c r="C147" i="36"/>
  <c r="C146" i="36"/>
  <c r="C145" i="36"/>
  <c r="C81" i="36"/>
  <c r="C80" i="36"/>
  <c r="C79" i="36"/>
  <c r="C78" i="36"/>
  <c r="C144" i="36"/>
  <c r="F147" i="36"/>
  <c r="I250" i="36" s="1"/>
  <c r="F146" i="36"/>
  <c r="I249" i="36" s="1"/>
  <c r="F145" i="36"/>
  <c r="I248" i="36" s="1"/>
  <c r="F144" i="36"/>
  <c r="I247" i="36" s="1"/>
  <c r="E147" i="36"/>
  <c r="E146" i="36"/>
  <c r="E145" i="36"/>
  <c r="E144" i="36"/>
  <c r="C263" i="39"/>
  <c r="D85" i="25"/>
  <c r="G79" i="27"/>
  <c r="G78" i="27"/>
  <c r="G77" i="27"/>
  <c r="G76" i="27"/>
  <c r="G75" i="27"/>
  <c r="G74" i="27"/>
  <c r="G73" i="27"/>
  <c r="G72" i="27"/>
  <c r="G71" i="27"/>
  <c r="G70" i="27"/>
  <c r="G69" i="27"/>
  <c r="G68" i="27"/>
  <c r="F79" i="27"/>
  <c r="F78" i="27"/>
  <c r="F77" i="27"/>
  <c r="F76" i="27"/>
  <c r="F75" i="27"/>
  <c r="F74" i="27"/>
  <c r="F73" i="27"/>
  <c r="F72" i="27"/>
  <c r="F71" i="27"/>
  <c r="F70" i="27"/>
  <c r="F69" i="27"/>
  <c r="F68" i="27"/>
  <c r="E79" i="27"/>
  <c r="E78" i="27"/>
  <c r="E77" i="27"/>
  <c r="E76" i="27"/>
  <c r="E75" i="27"/>
  <c r="E74" i="27"/>
  <c r="E73" i="27"/>
  <c r="E72" i="27"/>
  <c r="E71" i="27"/>
  <c r="E70" i="27"/>
  <c r="E69" i="27"/>
  <c r="E68" i="27"/>
  <c r="I51" i="27"/>
  <c r="I50" i="27"/>
  <c r="I49" i="27"/>
  <c r="I48" i="27"/>
  <c r="C244" i="39"/>
  <c r="C243" i="39"/>
  <c r="C242" i="39"/>
  <c r="C241" i="39"/>
  <c r="C233" i="39"/>
  <c r="C232" i="39"/>
  <c r="C231" i="39"/>
  <c r="C230" i="39"/>
  <c r="C183" i="39"/>
  <c r="E183" i="39" s="1"/>
  <c r="C182" i="39"/>
  <c r="E182" i="39" s="1"/>
  <c r="C181" i="39"/>
  <c r="E181" i="39" s="1"/>
  <c r="C180" i="39"/>
  <c r="E180" i="39" s="1"/>
  <c r="F81" i="36"/>
  <c r="F80" i="36"/>
  <c r="F79" i="36"/>
  <c r="F78" i="36"/>
  <c r="E81" i="36"/>
  <c r="E80" i="36"/>
  <c r="E79" i="36"/>
  <c r="E78" i="36"/>
  <c r="F142" i="39"/>
  <c r="F131" i="39"/>
  <c r="F164" i="39"/>
  <c r="F153" i="39"/>
  <c r="C47" i="39"/>
  <c r="G22" i="27"/>
  <c r="F22" i="27"/>
  <c r="E22" i="27"/>
  <c r="D22" i="27"/>
  <c r="D82" i="27"/>
  <c r="D81" i="27"/>
  <c r="D79" i="27"/>
  <c r="D78" i="27"/>
  <c r="D77" i="27"/>
  <c r="D76" i="27"/>
  <c r="D75" i="27"/>
  <c r="D74" i="27"/>
  <c r="D73" i="27"/>
  <c r="D72" i="27"/>
  <c r="D71" i="27"/>
  <c r="D70" i="27"/>
  <c r="D69" i="27"/>
  <c r="D68" i="27"/>
  <c r="D66" i="27"/>
  <c r="D65" i="27"/>
  <c r="D60" i="27"/>
  <c r="D59" i="27"/>
  <c r="D58" i="27"/>
  <c r="D57" i="27"/>
  <c r="D56" i="27"/>
  <c r="D55" i="27"/>
  <c r="D54" i="27"/>
  <c r="D53" i="27"/>
  <c r="D51" i="27"/>
  <c r="D50" i="27"/>
  <c r="D49" i="27"/>
  <c r="D48" i="27"/>
  <c r="D46" i="27"/>
  <c r="D45" i="27"/>
  <c r="D44" i="27"/>
  <c r="D43" i="27"/>
  <c r="D42" i="27"/>
  <c r="D41" i="27"/>
  <c r="D40" i="27"/>
  <c r="D39" i="27"/>
  <c r="D37" i="27"/>
  <c r="D36" i="27"/>
  <c r="D34" i="27"/>
  <c r="D33" i="27"/>
  <c r="D32" i="27"/>
  <c r="D31" i="27"/>
  <c r="D30" i="27"/>
  <c r="D20" i="27"/>
  <c r="D19" i="27"/>
  <c r="D12" i="27"/>
  <c r="D8" i="27"/>
  <c r="F6" i="39" s="1"/>
  <c r="J70" i="36"/>
  <c r="J136" i="36" s="1"/>
  <c r="M70" i="36"/>
  <c r="M136" i="36" s="1"/>
  <c r="N70" i="36"/>
  <c r="N136" i="36" s="1"/>
  <c r="J71" i="36"/>
  <c r="J137" i="36" s="1"/>
  <c r="J72" i="36"/>
  <c r="J138" i="36" s="1"/>
  <c r="J73" i="36"/>
  <c r="J139" i="36" s="1"/>
  <c r="J74" i="36"/>
  <c r="J140" i="36" s="1"/>
  <c r="M13" i="36"/>
  <c r="L13" i="36"/>
  <c r="K13" i="36"/>
  <c r="J13" i="36"/>
  <c r="G52" i="27"/>
  <c r="F52" i="27"/>
  <c r="E52" i="27"/>
  <c r="D52" i="27"/>
  <c r="G38" i="27"/>
  <c r="F38" i="27"/>
  <c r="E38" i="27"/>
  <c r="D38" i="27"/>
  <c r="G35" i="27"/>
  <c r="F35" i="27"/>
  <c r="E35" i="27"/>
  <c r="D35" i="27"/>
  <c r="G29" i="27"/>
  <c r="F29" i="27"/>
  <c r="E29" i="27"/>
  <c r="D29" i="27"/>
  <c r="G23" i="27"/>
  <c r="F23" i="27"/>
  <c r="E23" i="27"/>
  <c r="D23" i="27"/>
  <c r="G18" i="27"/>
  <c r="F18" i="27"/>
  <c r="E18" i="27"/>
  <c r="D18" i="27"/>
  <c r="G13" i="27"/>
  <c r="L7" i="39" s="1"/>
  <c r="F13" i="27"/>
  <c r="J7" i="39" s="1"/>
  <c r="E13" i="27"/>
  <c r="H7" i="39" s="1"/>
  <c r="D13" i="27"/>
  <c r="F7" i="39" s="1"/>
  <c r="G17" i="27"/>
  <c r="L8" i="39" s="1"/>
  <c r="F16" i="27"/>
  <c r="J8" i="39" s="1"/>
  <c r="E15" i="27"/>
  <c r="H8" i="39" s="1"/>
  <c r="D14" i="27"/>
  <c r="F8" i="39" s="1"/>
  <c r="D5" i="27"/>
  <c r="F5" i="39" s="1"/>
  <c r="D4" i="27"/>
  <c r="F4" i="39" s="1"/>
  <c r="P5" i="36" l="1"/>
  <c r="P216" i="36"/>
  <c r="P175" i="36"/>
  <c r="P232" i="36"/>
  <c r="P200" i="36"/>
  <c r="P154" i="36"/>
  <c r="P110" i="36"/>
  <c r="P88" i="36"/>
  <c r="P24" i="36"/>
  <c r="P45" i="36"/>
  <c r="P4" i="36"/>
  <c r="P109" i="36"/>
  <c r="P231" i="36"/>
  <c r="P87" i="36"/>
  <c r="P215" i="36"/>
  <c r="P44" i="36"/>
  <c r="P174" i="36"/>
  <c r="P199" i="36"/>
  <c r="P23" i="36"/>
  <c r="P153" i="36"/>
  <c r="P3" i="36"/>
  <c r="P230" i="36"/>
  <c r="P152" i="36"/>
  <c r="P22" i="36"/>
  <c r="P214" i="36"/>
  <c r="P108" i="36"/>
  <c r="P173" i="36"/>
  <c r="P198" i="36"/>
  <c r="P86" i="36"/>
  <c r="P43" i="36"/>
  <c r="P2" i="36"/>
  <c r="P197" i="36"/>
  <c r="P107" i="36"/>
  <c r="P21" i="36"/>
  <c r="P229" i="36"/>
  <c r="P172" i="36"/>
  <c r="P85" i="36"/>
  <c r="P213" i="36"/>
  <c r="P151" i="36"/>
  <c r="P42" i="36"/>
  <c r="P413" i="39"/>
  <c r="P424" i="39" s="1"/>
  <c r="P435" i="39" s="1"/>
  <c r="P446" i="39" s="1"/>
  <c r="P457" i="39" s="1"/>
  <c r="P341" i="39"/>
  <c r="P352" i="39" s="1"/>
  <c r="P363" i="39" s="1"/>
  <c r="P374" i="39" s="1"/>
  <c r="P385" i="39" s="1"/>
  <c r="P396" i="39" s="1"/>
  <c r="P269" i="39"/>
  <c r="P280" i="39" s="1"/>
  <c r="P291" i="39" s="1"/>
  <c r="P302" i="39" s="1"/>
  <c r="P313" i="39" s="1"/>
  <c r="P324" i="39" s="1"/>
  <c r="P197" i="39"/>
  <c r="P208" i="39" s="1"/>
  <c r="P219" i="39" s="1"/>
  <c r="P230" i="39" s="1"/>
  <c r="P241" i="39" s="1"/>
  <c r="P252" i="39" s="1"/>
  <c r="P125" i="39"/>
  <c r="P136" i="39" s="1"/>
  <c r="P147" i="39" s="1"/>
  <c r="P158" i="39" s="1"/>
  <c r="P169" i="39" s="1"/>
  <c r="P180" i="39" s="1"/>
  <c r="P53" i="39"/>
  <c r="P64" i="39" s="1"/>
  <c r="P75" i="39" s="1"/>
  <c r="P86" i="39" s="1"/>
  <c r="P97" i="39" s="1"/>
  <c r="P108" i="39" s="1"/>
  <c r="C97" i="39"/>
  <c r="C136" i="39" s="1"/>
  <c r="C86" i="39"/>
  <c r="C208" i="39" s="1"/>
  <c r="C75" i="39"/>
  <c r="C64" i="39"/>
  <c r="C53" i="39"/>
  <c r="C100" i="39"/>
  <c r="C139" i="39" s="1"/>
  <c r="C89" i="39"/>
  <c r="C211" i="39" s="1"/>
  <c r="C78" i="39"/>
  <c r="C67" i="39"/>
  <c r="C56" i="39"/>
  <c r="F347" i="39"/>
  <c r="C207" i="39"/>
  <c r="C85" i="39"/>
  <c r="C74" i="39"/>
  <c r="C63" i="39"/>
  <c r="C52" i="39"/>
  <c r="G11" i="27" l="1"/>
  <c r="L6" i="39" s="1"/>
  <c r="F10" i="27"/>
  <c r="J6" i="39" s="1"/>
  <c r="E9" i="27"/>
  <c r="H6" i="39" s="1"/>
  <c r="G12" i="27"/>
  <c r="F12" i="27"/>
  <c r="E12" i="27"/>
  <c r="E137" i="36"/>
  <c r="E138" i="36"/>
  <c r="E139" i="36"/>
  <c r="E140" i="36"/>
  <c r="E136" i="36"/>
  <c r="E71" i="36"/>
  <c r="E72" i="36"/>
  <c r="E73" i="36"/>
  <c r="E74" i="36"/>
  <c r="E70" i="36"/>
  <c r="M7" i="36"/>
  <c r="M71" i="36" s="1"/>
  <c r="M137" i="36" s="1"/>
  <c r="N7" i="36"/>
  <c r="N71" i="36" s="1"/>
  <c r="N137" i="36" s="1"/>
  <c r="N8" i="36"/>
  <c r="N72" i="36" s="1"/>
  <c r="N138" i="36" s="1"/>
  <c r="N9" i="36"/>
  <c r="N73" i="36" s="1"/>
  <c r="N139" i="36" s="1"/>
  <c r="M10" i="36"/>
  <c r="M74" i="36" s="1"/>
  <c r="M140" i="36" s="1"/>
  <c r="N10" i="36"/>
  <c r="N74" i="36" s="1"/>
  <c r="N140" i="36" s="1"/>
  <c r="G82" i="27"/>
  <c r="G81" i="27"/>
  <c r="J79" i="27"/>
  <c r="J78" i="27"/>
  <c r="J77" i="27"/>
  <c r="J76" i="27"/>
  <c r="J75" i="27"/>
  <c r="J74" i="27"/>
  <c r="J73" i="27"/>
  <c r="J72" i="27"/>
  <c r="J71" i="27"/>
  <c r="J70" i="27"/>
  <c r="J69" i="27"/>
  <c r="J68" i="27"/>
  <c r="K79" i="27"/>
  <c r="K78" i="27"/>
  <c r="K77" i="27"/>
  <c r="K76" i="27"/>
  <c r="K75" i="27"/>
  <c r="K74" i="27"/>
  <c r="K73" i="27"/>
  <c r="K72" i="27"/>
  <c r="K71" i="27"/>
  <c r="K70" i="27"/>
  <c r="K69" i="27"/>
  <c r="K68" i="27"/>
  <c r="G66" i="27"/>
  <c r="G65" i="27"/>
  <c r="G60" i="27"/>
  <c r="G59" i="27"/>
  <c r="G58" i="27"/>
  <c r="G57" i="27"/>
  <c r="G56" i="27"/>
  <c r="G55" i="27"/>
  <c r="G54" i="27"/>
  <c r="G53" i="27"/>
  <c r="P344" i="39" l="1"/>
  <c r="P355" i="39" s="1"/>
  <c r="P366" i="39" s="1"/>
  <c r="P377" i="39" s="1"/>
  <c r="P388" i="39" s="1"/>
  <c r="P399" i="39" s="1"/>
  <c r="P56" i="39"/>
  <c r="P67" i="39" s="1"/>
  <c r="P78" i="39" s="1"/>
  <c r="P89" i="39" s="1"/>
  <c r="P100" i="39" s="1"/>
  <c r="P111" i="39" s="1"/>
  <c r="P200" i="39"/>
  <c r="P211" i="39" s="1"/>
  <c r="P222" i="39" s="1"/>
  <c r="P233" i="39" s="1"/>
  <c r="P244" i="39" s="1"/>
  <c r="P255" i="39" s="1"/>
  <c r="P128" i="39"/>
  <c r="P139" i="39" s="1"/>
  <c r="P150" i="39" s="1"/>
  <c r="P161" i="39" s="1"/>
  <c r="P172" i="39" s="1"/>
  <c r="P183" i="39" s="1"/>
  <c r="P416" i="39"/>
  <c r="P427" i="39" s="1"/>
  <c r="P438" i="39" s="1"/>
  <c r="P449" i="39" s="1"/>
  <c r="P460" i="39" s="1"/>
  <c r="P272" i="39"/>
  <c r="P283" i="39" s="1"/>
  <c r="P294" i="39" s="1"/>
  <c r="P305" i="39" s="1"/>
  <c r="P316" i="39" s="1"/>
  <c r="P327" i="39" s="1"/>
  <c r="P415" i="39"/>
  <c r="P426" i="39" s="1"/>
  <c r="P437" i="39" s="1"/>
  <c r="P448" i="39" s="1"/>
  <c r="P459" i="39" s="1"/>
  <c r="P343" i="39"/>
  <c r="P354" i="39" s="1"/>
  <c r="P365" i="39" s="1"/>
  <c r="P376" i="39" s="1"/>
  <c r="P387" i="39" s="1"/>
  <c r="P398" i="39" s="1"/>
  <c r="P271" i="39"/>
  <c r="P282" i="39" s="1"/>
  <c r="P293" i="39" s="1"/>
  <c r="P304" i="39" s="1"/>
  <c r="P315" i="39" s="1"/>
  <c r="P326" i="39" s="1"/>
  <c r="P199" i="39"/>
  <c r="P210" i="39" s="1"/>
  <c r="P221" i="39" s="1"/>
  <c r="P232" i="39" s="1"/>
  <c r="P243" i="39" s="1"/>
  <c r="P254" i="39" s="1"/>
  <c r="P127" i="39"/>
  <c r="P138" i="39" s="1"/>
  <c r="P149" i="39" s="1"/>
  <c r="P160" i="39" s="1"/>
  <c r="P171" i="39" s="1"/>
  <c r="P182" i="39" s="1"/>
  <c r="P55" i="39"/>
  <c r="P66" i="39" s="1"/>
  <c r="P77" i="39" s="1"/>
  <c r="P88" i="39" s="1"/>
  <c r="P99" i="39" s="1"/>
  <c r="P110" i="39" s="1"/>
  <c r="P270" i="39"/>
  <c r="P281" i="39" s="1"/>
  <c r="P292" i="39" s="1"/>
  <c r="P303" i="39" s="1"/>
  <c r="P314" i="39" s="1"/>
  <c r="P325" i="39" s="1"/>
  <c r="P414" i="39"/>
  <c r="P425" i="39" s="1"/>
  <c r="P436" i="39" s="1"/>
  <c r="P447" i="39" s="1"/>
  <c r="P458" i="39" s="1"/>
  <c r="P126" i="39"/>
  <c r="P137" i="39" s="1"/>
  <c r="P148" i="39" s="1"/>
  <c r="P159" i="39" s="1"/>
  <c r="P170" i="39" s="1"/>
  <c r="P181" i="39" s="1"/>
  <c r="P342" i="39"/>
  <c r="P353" i="39" s="1"/>
  <c r="P364" i="39" s="1"/>
  <c r="P375" i="39" s="1"/>
  <c r="P386" i="39" s="1"/>
  <c r="P397" i="39" s="1"/>
  <c r="P198" i="39"/>
  <c r="P209" i="39" s="1"/>
  <c r="P220" i="39" s="1"/>
  <c r="P231" i="39" s="1"/>
  <c r="P242" i="39" s="1"/>
  <c r="P253" i="39" s="1"/>
  <c r="P54" i="39"/>
  <c r="P65" i="39" s="1"/>
  <c r="P76" i="39" s="1"/>
  <c r="P87" i="39" s="1"/>
  <c r="P98" i="39" s="1"/>
  <c r="P109" i="39" s="1"/>
  <c r="G61" i="27"/>
  <c r="D61" i="27"/>
  <c r="E7" i="27" l="1"/>
  <c r="F7" i="27" s="1"/>
  <c r="G7" i="27" s="1"/>
  <c r="L51" i="27"/>
  <c r="L50" i="27"/>
  <c r="L49" i="27"/>
  <c r="L48" i="27"/>
  <c r="G46" i="27"/>
  <c r="G45" i="27"/>
  <c r="G44" i="27"/>
  <c r="E26" i="27"/>
  <c r="F26" i="27"/>
  <c r="G26" i="27"/>
  <c r="D26" i="27"/>
  <c r="G37" i="27"/>
  <c r="G19" i="27"/>
  <c r="G20" i="27"/>
  <c r="G48" i="27"/>
  <c r="G49" i="27"/>
  <c r="G51" i="27"/>
  <c r="G33" i="27"/>
  <c r="M17" i="36" s="1"/>
  <c r="G41" i="27"/>
  <c r="C66" i="39"/>
  <c r="C77" i="39"/>
  <c r="C99" i="39"/>
  <c r="C138" i="39" s="1"/>
  <c r="M9" i="36"/>
  <c r="M73" i="36" s="1"/>
  <c r="M139" i="36" s="1"/>
  <c r="F48" i="27"/>
  <c r="F42" i="27"/>
  <c r="F65" i="27"/>
  <c r="F66" i="27"/>
  <c r="F81" i="27"/>
  <c r="F82" i="27"/>
  <c r="H68" i="27"/>
  <c r="H69" i="27"/>
  <c r="H70" i="27"/>
  <c r="H71" i="27"/>
  <c r="H72" i="27"/>
  <c r="H73" i="27"/>
  <c r="H74" i="27"/>
  <c r="H75" i="27"/>
  <c r="H76" i="27"/>
  <c r="H77" i="27"/>
  <c r="H78" i="27"/>
  <c r="H79" i="27"/>
  <c r="I68" i="27"/>
  <c r="I69" i="27"/>
  <c r="I70" i="27"/>
  <c r="I71" i="27"/>
  <c r="I72" i="27"/>
  <c r="I73" i="27"/>
  <c r="I74" i="27"/>
  <c r="I75" i="27"/>
  <c r="I76" i="27"/>
  <c r="I77" i="27"/>
  <c r="I78" i="27"/>
  <c r="I79" i="27"/>
  <c r="C55" i="39"/>
  <c r="C65" i="39"/>
  <c r="C76" i="39"/>
  <c r="C98" i="39"/>
  <c r="C137" i="39" s="1"/>
  <c r="M8" i="36"/>
  <c r="M72" i="36" s="1"/>
  <c r="M138" i="36" s="1"/>
  <c r="E36" i="27"/>
  <c r="E49" i="27"/>
  <c r="E39" i="27"/>
  <c r="E42" i="27"/>
  <c r="E65" i="27"/>
  <c r="E66" i="27"/>
  <c r="E81" i="27"/>
  <c r="E82" i="27"/>
  <c r="C54" i="39"/>
  <c r="G34" i="27"/>
  <c r="G32" i="27"/>
  <c r="M16" i="36" s="1"/>
  <c r="G31" i="27"/>
  <c r="G30" i="27"/>
  <c r="G36" i="27"/>
  <c r="E34" i="27"/>
  <c r="E32" i="27"/>
  <c r="K16" i="36" s="1"/>
  <c r="E31" i="27"/>
  <c r="G50" i="27"/>
  <c r="G43" i="27"/>
  <c r="G42" i="27"/>
  <c r="G40" i="27"/>
  <c r="G39" i="27"/>
  <c r="F49" i="27"/>
  <c r="F41" i="27"/>
  <c r="F40" i="27"/>
  <c r="E43" i="27"/>
  <c r="J17" i="36"/>
  <c r="J16" i="36"/>
  <c r="F20" i="27"/>
  <c r="F19" i="27"/>
  <c r="E20" i="27"/>
  <c r="G63" i="27" l="1"/>
  <c r="C327" i="39"/>
  <c r="E30" i="27"/>
  <c r="F54" i="27"/>
  <c r="E59" i="27"/>
  <c r="F55" i="27"/>
  <c r="C88" i="39"/>
  <c r="C210" i="39" s="1"/>
  <c r="F56" i="27"/>
  <c r="F57" i="27"/>
  <c r="F58" i="27"/>
  <c r="F30" i="27"/>
  <c r="F59" i="27"/>
  <c r="E60" i="27"/>
  <c r="E53" i="27"/>
  <c r="F31" i="27"/>
  <c r="L15" i="36" s="1"/>
  <c r="F60" i="27"/>
  <c r="E58" i="27"/>
  <c r="F53" i="27"/>
  <c r="E54" i="27"/>
  <c r="E55" i="27"/>
  <c r="E56" i="27"/>
  <c r="C87" i="39"/>
  <c r="C209" i="39" s="1"/>
  <c r="E57" i="27"/>
  <c r="J15" i="36"/>
  <c r="K15" i="36"/>
  <c r="M15" i="36"/>
  <c r="F44" i="27"/>
  <c r="F51" i="27"/>
  <c r="F50" i="27"/>
  <c r="F43" i="27"/>
  <c r="F36" i="27"/>
  <c r="J49" i="27"/>
  <c r="J48" i="27"/>
  <c r="E45" i="27"/>
  <c r="K51" i="27"/>
  <c r="E44" i="27"/>
  <c r="E51" i="27"/>
  <c r="K50" i="27"/>
  <c r="F34" i="27"/>
  <c r="E50" i="27"/>
  <c r="F32" i="27"/>
  <c r="L16" i="36" s="1"/>
  <c r="K48" i="27"/>
  <c r="F63" i="27" s="1"/>
  <c r="C326" i="39" s="1"/>
  <c r="J50" i="27"/>
  <c r="E41" i="27"/>
  <c r="J51" i="27"/>
  <c r="E19" i="27"/>
  <c r="E21" i="27" s="1"/>
  <c r="E46" i="27"/>
  <c r="E48" i="27"/>
  <c r="F45" i="27"/>
  <c r="E40" i="27"/>
  <c r="E33" i="27"/>
  <c r="K17" i="36" s="1"/>
  <c r="E37" i="27"/>
  <c r="F37" i="27"/>
  <c r="F46" i="27"/>
  <c r="F33" i="27"/>
  <c r="L17" i="36" s="1"/>
  <c r="K49" i="27"/>
  <c r="F39" i="27"/>
  <c r="D63" i="27"/>
  <c r="C324" i="39" s="1"/>
  <c r="E64" i="27"/>
  <c r="F21" i="27"/>
  <c r="G21" i="27"/>
  <c r="D24" i="27"/>
  <c r="D25" i="27" s="1"/>
  <c r="G24" i="27"/>
  <c r="G25" i="27" s="1"/>
  <c r="E24" i="27"/>
  <c r="E25" i="27" s="1"/>
  <c r="F24" i="27"/>
  <c r="F25" i="27" s="1"/>
  <c r="D21" i="27"/>
  <c r="F61" i="27" l="1"/>
  <c r="E61" i="27"/>
  <c r="G80" i="27"/>
  <c r="K14" i="36"/>
  <c r="K18" i="36" s="1"/>
  <c r="D80" i="27"/>
  <c r="F80" i="27"/>
  <c r="M14" i="36"/>
  <c r="M18" i="36" s="1"/>
  <c r="E80" i="27"/>
  <c r="J14" i="36"/>
  <c r="J18" i="36" s="1"/>
  <c r="L14" i="36"/>
  <c r="L18" i="36" s="1"/>
  <c r="F64" i="27"/>
  <c r="G64" i="27"/>
  <c r="I47" i="27"/>
  <c r="D64" i="27"/>
  <c r="E63" i="27"/>
  <c r="C325" i="39" s="1"/>
  <c r="E62" i="27"/>
  <c r="D62" i="27"/>
  <c r="K47" i="27"/>
  <c r="J47" i="27"/>
  <c r="L47" i="27"/>
  <c r="G62" i="27"/>
  <c r="G47" i="27"/>
  <c r="F62" i="27"/>
  <c r="F47" i="27"/>
  <c r="E47" i="27"/>
  <c r="D47" i="27"/>
</calcChain>
</file>

<file path=xl/sharedStrings.xml><?xml version="1.0" encoding="utf-8"?>
<sst xmlns="http://schemas.openxmlformats.org/spreadsheetml/2006/main" count="12202" uniqueCount="846">
  <si>
    <t>TO juli</t>
  </si>
  <si>
    <t>Koeling</t>
  </si>
  <si>
    <t>%</t>
  </si>
  <si>
    <t>Januari</t>
  </si>
  <si>
    <t>Februari</t>
  </si>
  <si>
    <t>Maart</t>
  </si>
  <si>
    <t>April</t>
  </si>
  <si>
    <t>Mei</t>
  </si>
  <si>
    <t>Juni</t>
  </si>
  <si>
    <t>Juli</t>
  </si>
  <si>
    <t>Augustus</t>
  </si>
  <si>
    <t>September</t>
  </si>
  <si>
    <t>Oktober</t>
  </si>
  <si>
    <t>November</t>
  </si>
  <si>
    <t>December</t>
  </si>
  <si>
    <t>Warmtebehoefte</t>
  </si>
  <si>
    <t>Stappenplan</t>
  </si>
  <si>
    <t>kWh</t>
  </si>
  <si>
    <t>E;we;H+C;nd;ventsys=C1</t>
  </si>
  <si>
    <t>[kWh/m²]</t>
  </si>
  <si>
    <t>E;we;PTot</t>
  </si>
  <si>
    <t>RER;PrenTot</t>
  </si>
  <si>
    <t>[%]</t>
  </si>
  <si>
    <t>EPV (QH,nd;net)</t>
  </si>
  <si>
    <t>Q;H+C;nd;BENG</t>
  </si>
  <si>
    <t>[kWh]</t>
  </si>
  <si>
    <t>E;PTot</t>
  </si>
  <si>
    <t>E;Pren;Tot</t>
  </si>
  <si>
    <t>A;g</t>
  </si>
  <si>
    <t>[m²]</t>
  </si>
  <si>
    <t>A;ls</t>
  </si>
  <si>
    <t>CO2 totaal</t>
  </si>
  <si>
    <t>[kg]</t>
  </si>
  <si>
    <t>Primair verbruik per energiedrager</t>
  </si>
  <si>
    <t>E elek</t>
  </si>
  <si>
    <t>E gas</t>
  </si>
  <si>
    <t>E biomassa</t>
  </si>
  <si>
    <t>E externe warmtelevering</t>
  </si>
  <si>
    <t>E externe koudelevering</t>
  </si>
  <si>
    <t>Niet primair verbruik per energiedrager</t>
  </si>
  <si>
    <t>N</t>
  </si>
  <si>
    <t>[K]</t>
  </si>
  <si>
    <t>NO</t>
  </si>
  <si>
    <t>O</t>
  </si>
  <si>
    <t>ZO</t>
  </si>
  <si>
    <t>Z</t>
  </si>
  <si>
    <t>ZW</t>
  </si>
  <si>
    <t>W</t>
  </si>
  <si>
    <t>NW</t>
  </si>
  <si>
    <t>Jaartotalen per post (niet primair)</t>
  </si>
  <si>
    <t>E tot</t>
  </si>
  <si>
    <t>E H 1</t>
  </si>
  <si>
    <t>E H 2</t>
  </si>
  <si>
    <t>E V</t>
  </si>
  <si>
    <t>E L</t>
  </si>
  <si>
    <t>E C 1</t>
  </si>
  <si>
    <t>E C 2</t>
  </si>
  <si>
    <t>E W</t>
  </si>
  <si>
    <t>E hum</t>
  </si>
  <si>
    <t>W aux</t>
  </si>
  <si>
    <t>E PV</t>
  </si>
  <si>
    <t>E WKK</t>
  </si>
  <si>
    <t>Verwarming</t>
  </si>
  <si>
    <t>Q;H;gen;in</t>
  </si>
  <si>
    <t>Q;H;nod;in</t>
  </si>
  <si>
    <t>Q;H;dis;in</t>
  </si>
  <si>
    <t>Q;H;em;in</t>
  </si>
  <si>
    <t>Q;H;nd</t>
  </si>
  <si>
    <t>Q;H;nd zonder QintH en C</t>
  </si>
  <si>
    <t>Q;H;em;ls</t>
  </si>
  <si>
    <t>Q;H;dis;ls</t>
  </si>
  <si>
    <t>Q;H;ls;rbl</t>
  </si>
  <si>
    <t>Q;H;AHU;in;req</t>
  </si>
  <si>
    <t>Q;H;dis;aux;rvd</t>
  </si>
  <si>
    <t>Q;C;gen;in</t>
  </si>
  <si>
    <t>Q;C;nod;in</t>
  </si>
  <si>
    <t>Q;C;dis;in</t>
  </si>
  <si>
    <t>Q;C;em;in</t>
  </si>
  <si>
    <t>Q;C;nd</t>
  </si>
  <si>
    <t>Q;C;nd zonder QintH en C</t>
  </si>
  <si>
    <t>Q;C;em;ls</t>
  </si>
  <si>
    <t>Q;C;dis;ls</t>
  </si>
  <si>
    <t>Q;C;dis;rbl</t>
  </si>
  <si>
    <t>Q;C;AHU;in;req</t>
  </si>
  <si>
    <t>Q;C;dis;rvd</t>
  </si>
  <si>
    <t>Tapwater</t>
  </si>
  <si>
    <t>Q;W;gen;in</t>
  </si>
  <si>
    <t>Q;W;nod;in</t>
  </si>
  <si>
    <t>Q;W;dis;in</t>
  </si>
  <si>
    <t>Q;W;em;in</t>
  </si>
  <si>
    <t>Q;W;nd</t>
  </si>
  <si>
    <t>Q;W;rcd</t>
  </si>
  <si>
    <t>Q;W;em;ls</t>
  </si>
  <si>
    <t>Q;W;sto;ls</t>
  </si>
  <si>
    <t>Q;W;dis;ls</t>
  </si>
  <si>
    <t>Q;W;ren;prac</t>
  </si>
  <si>
    <t>Q;W;ls;rbl</t>
  </si>
  <si>
    <t>W;H;aux</t>
  </si>
  <si>
    <t>W;C;aux</t>
  </si>
  <si>
    <t>W;W;aux</t>
  </si>
  <si>
    <t>T;stook</t>
  </si>
  <si>
    <t>[°C]</t>
  </si>
  <si>
    <t>T;koel</t>
  </si>
  <si>
    <t>Warmtebehoefte Q;H;nd incl QintH en C</t>
  </si>
  <si>
    <t>januari</t>
  </si>
  <si>
    <t>februari</t>
  </si>
  <si>
    <t>maart</t>
  </si>
  <si>
    <t>april</t>
  </si>
  <si>
    <t>mei</t>
  </si>
  <si>
    <t>juni</t>
  </si>
  <si>
    <t>juli</t>
  </si>
  <si>
    <t>augustus</t>
  </si>
  <si>
    <t>september</t>
  </si>
  <si>
    <t>oktober</t>
  </si>
  <si>
    <t>november</t>
  </si>
  <si>
    <t>december</t>
  </si>
  <si>
    <t>Warmtebehoefte Q;H;nd * zonder QH;ls;rbl en QC;ls;rbl</t>
  </si>
  <si>
    <t>Transmissieverlies Q;H;tr</t>
  </si>
  <si>
    <t>Ventilatieverlies Q;H;ve</t>
  </si>
  <si>
    <t>Interne warmte Q;H;int</t>
  </si>
  <si>
    <t>Zonnestraling Q;H;sol</t>
  </si>
  <si>
    <t>H;H;trans</t>
  </si>
  <si>
    <t>[W/K]</t>
  </si>
  <si>
    <t>H;H;vent</t>
  </si>
  <si>
    <t>Theta;int;calc;H</t>
  </si>
  <si>
    <t>E;H;gen;in 1</t>
  </si>
  <si>
    <t>E;H;gen;in 2</t>
  </si>
  <si>
    <t>Koudebehoefte Q;C;nd incl QintH en C</t>
  </si>
  <si>
    <t>Koudebehoefte Q;C;nd * zonder QH;ls;rbl en QC;ls;rbl</t>
  </si>
  <si>
    <t>Q;C;int</t>
  </si>
  <si>
    <t>Zonnestraling Q;C;sol</t>
  </si>
  <si>
    <t>Transmissieverlies Q;C;tr</t>
  </si>
  <si>
    <t>Ventilatieverlies Q;C;ve</t>
  </si>
  <si>
    <t>H;C;trans</t>
  </si>
  <si>
    <t>H;C;vent</t>
  </si>
  <si>
    <t>theta;int;calc;C</t>
  </si>
  <si>
    <t>W;H;em;sj;aux</t>
  </si>
  <si>
    <t>W;H;dis;aux</t>
  </si>
  <si>
    <t>W;H;gen;aux 1</t>
  </si>
  <si>
    <t>W;H;gen;aux 2</t>
  </si>
  <si>
    <t>W;C;em;aux</t>
  </si>
  <si>
    <t>W;C;aux;dis</t>
  </si>
  <si>
    <t>W;C;aux;gen</t>
  </si>
  <si>
    <t>W;W;aux;ngen</t>
  </si>
  <si>
    <t>W;W;sto;aux</t>
  </si>
  <si>
    <t>W;W;aux;gen</t>
  </si>
  <si>
    <t>W;W;aux;sol</t>
  </si>
  <si>
    <t>Behoefte BENG-1</t>
  </si>
  <si>
    <t>Q H;nd</t>
  </si>
  <si>
    <t>Q C;nd</t>
  </si>
  <si>
    <t>Ventilatiestromen verwarming</t>
  </si>
  <si>
    <t>q;v;eff;lea;in</t>
  </si>
  <si>
    <t>[m³/h]</t>
  </si>
  <si>
    <t>q;v;eff;vent;in</t>
  </si>
  <si>
    <t>q;v;mech;in</t>
  </si>
  <si>
    <t>E;C;gen;in 1</t>
  </si>
  <si>
    <t>E;C;gen;in 2</t>
  </si>
  <si>
    <t>f;c;gen;pref;zomer</t>
  </si>
  <si>
    <t>[-]</t>
  </si>
  <si>
    <t>f;c;gen;pref;winter</t>
  </si>
  <si>
    <t>TOjuli</t>
  </si>
  <si>
    <t>°C</t>
  </si>
  <si>
    <t>BENG1</t>
  </si>
  <si>
    <t>koeling</t>
  </si>
  <si>
    <t>ventilatoren</t>
  </si>
  <si>
    <t>kWh/m2</t>
  </si>
  <si>
    <t>BENG3</t>
  </si>
  <si>
    <t>kWh/m2Ag</t>
  </si>
  <si>
    <t>Analyse van output data uit UNIEC berekeningen</t>
  </si>
  <si>
    <t>Project:</t>
  </si>
  <si>
    <t>Berekend door:</t>
  </si>
  <si>
    <t>Datum:</t>
  </si>
  <si>
    <t>Variant:</t>
  </si>
  <si>
    <t>UNIEC versie:</t>
  </si>
  <si>
    <t>Naam UNIEC bronbestand:</t>
  </si>
  <si>
    <t>Basis-input</t>
  </si>
  <si>
    <t>BENG1 (energiebehoefte) kWh/m2</t>
  </si>
  <si>
    <t>BENG2 (primair energiegebruik) kWh(p)/m2</t>
  </si>
  <si>
    <t>BENG3 (% duurzaam) (%)</t>
  </si>
  <si>
    <t>EPV (warmtebehoefte) (kWh/m2)</t>
  </si>
  <si>
    <t>Woningtype (grondgebonden):</t>
  </si>
  <si>
    <t>BENG4 (TO juli;max) (°C)</t>
  </si>
  <si>
    <t>Gebruiksoppervlakte woning (Ag):</t>
  </si>
  <si>
    <t>Verliesoppervlakte woning (Als):</t>
  </si>
  <si>
    <t>CO2 emissie (kg CO2)</t>
  </si>
  <si>
    <t>Kengetal CO2 emissie (kg CO2/m2Ag)</t>
  </si>
  <si>
    <t>hulpenergie</t>
  </si>
  <si>
    <t xml:space="preserve">verwarming </t>
  </si>
  <si>
    <t xml:space="preserve">warm tapwater  </t>
  </si>
  <si>
    <t>-opbrengst zonnepanelen</t>
  </si>
  <si>
    <t>-opbrengst WKK</t>
  </si>
  <si>
    <t>Verbruik per energiedrager</t>
  </si>
  <si>
    <t>Energieverbruik elektriciteit</t>
  </si>
  <si>
    <t>Energieverbruik gas</t>
  </si>
  <si>
    <t>Energieverbruik biomassa</t>
  </si>
  <si>
    <t>Energieverbruik externe warmtelevering</t>
  </si>
  <si>
    <t>(hernieuwbare energie warmtapwater)</t>
  </si>
  <si>
    <t>bijdrage PV systeem (kWh)</t>
  </si>
  <si>
    <t>m2</t>
  </si>
  <si>
    <t>kWh(p)/m2</t>
  </si>
  <si>
    <t>(%)</t>
  </si>
  <si>
    <t>(°C)</t>
  </si>
  <si>
    <t>(kWh/m2)</t>
  </si>
  <si>
    <t>kg CO2</t>
  </si>
  <si>
    <t>kg CO2/m2Ag</t>
  </si>
  <si>
    <t>kWh (np)</t>
  </si>
  <si>
    <t xml:space="preserve">kWh  </t>
  </si>
  <si>
    <t>PEF [-]</t>
  </si>
  <si>
    <t>V1:</t>
  </si>
  <si>
    <t>V2:</t>
  </si>
  <si>
    <t>V3:</t>
  </si>
  <si>
    <t>V4:</t>
  </si>
  <si>
    <t>Korte omschrijving:</t>
  </si>
  <si>
    <t>Eenheid</t>
  </si>
  <si>
    <t>Resultaten UNIEC BENG-Berekeningen</t>
  </si>
  <si>
    <t>EISEN BENG-criteria</t>
  </si>
  <si>
    <t>BENG3 eis (min)</t>
  </si>
  <si>
    <t>BENG2 eis (max)</t>
  </si>
  <si>
    <t>BENG1 eis (standaard) (max)</t>
  </si>
  <si>
    <t>BENG1 eis lichte bouw (&lt;500 kg/m2) (max)</t>
  </si>
  <si>
    <t>BENG4 eis (TOjuli) (max)</t>
  </si>
  <si>
    <t>Energieopwek (PV / WKK)</t>
  </si>
  <si>
    <t>Gegevens woning</t>
  </si>
  <si>
    <t>CO2 emissie</t>
  </si>
  <si>
    <t>Fase:</t>
  </si>
  <si>
    <t>A;ls [m2]</t>
  </si>
  <si>
    <t>A;g [m2]</t>
  </si>
  <si>
    <t>BENG TOETS VARIANTEN</t>
  </si>
  <si>
    <t>Jaarlijks energiegebruik (niet primair)</t>
  </si>
  <si>
    <t>NADERE ANALYSE ENERGIEGEBRUIK &amp; CO2 UITSTOOT</t>
  </si>
  <si>
    <t>eis</t>
  </si>
  <si>
    <t>bijdrage gebouwgebonden wkk-installaties (verw + tapw)</t>
  </si>
  <si>
    <t>NADERE ANALYSE CO2 UITSTOOT &amp; THERMISCH ZOMERCOMFORT</t>
  </si>
  <si>
    <t>totaal</t>
  </si>
  <si>
    <t>Warmtebehoefte (kWh)</t>
  </si>
  <si>
    <t>Koudebehoefte (kWh)</t>
  </si>
  <si>
    <t>BENG2</t>
  </si>
  <si>
    <t>V1</t>
  </si>
  <si>
    <t>V2</t>
  </si>
  <si>
    <t>V3</t>
  </si>
  <si>
    <t>V4</t>
  </si>
  <si>
    <t>BENG 1: Energiebehoefte (kWh/m2)</t>
  </si>
  <si>
    <t>BENG 2: Primair (fossiel) energiegebruik (kWh/m2)</t>
  </si>
  <si>
    <t>BENG 4: TOjuli zomercomfort (°C)</t>
  </si>
  <si>
    <t>BENG 3: Percentage duurzame energie (%)</t>
  </si>
  <si>
    <t>Overall BENG toets (4 criteria)</t>
  </si>
  <si>
    <t>GRAFIEK</t>
  </si>
  <si>
    <t>Variant</t>
  </si>
  <si>
    <t>Kengetallen BENG</t>
  </si>
  <si>
    <t>BENG4</t>
  </si>
  <si>
    <t>Kengetallen warmtebehoefte</t>
  </si>
  <si>
    <t>Zontoetreding 7 wintermaanden</t>
  </si>
  <si>
    <t>Hernieuwbare energie</t>
  </si>
  <si>
    <t>COP verwarming</t>
  </si>
  <si>
    <t>COP warmtapwater</t>
  </si>
  <si>
    <t>energiegebruik ventilatoren</t>
  </si>
  <si>
    <t>warmtebehoefteEPV</t>
  </si>
  <si>
    <t>datum</t>
  </si>
  <si>
    <t>Ruimte voor opmerkingen:</t>
  </si>
  <si>
    <t>UNIEC brongegevens</t>
  </si>
  <si>
    <t>Warmtebehoefte 1 (kWh)</t>
  </si>
  <si>
    <t>Koudebehoefte 1 (kWh)</t>
  </si>
  <si>
    <t>Geveloriëntaties:</t>
  </si>
  <si>
    <t>Noord</t>
  </si>
  <si>
    <t>NoordWest</t>
  </si>
  <si>
    <t>West</t>
  </si>
  <si>
    <t>ZuidWest</t>
  </si>
  <si>
    <t>ZuidOost</t>
  </si>
  <si>
    <t>Oost</t>
  </si>
  <si>
    <t>NoordOost</t>
  </si>
  <si>
    <t>TO-max (resultaat)</t>
  </si>
  <si>
    <t>Primaire Energie Factor [-]</t>
  </si>
  <si>
    <t>&lt;leeg&gt;</t>
  </si>
  <si>
    <t>Type:</t>
  </si>
  <si>
    <t>Warmtebehoefte (kWh) en Koudebehoefte (kWh)</t>
  </si>
  <si>
    <t>WB V2 (kWh)</t>
  </si>
  <si>
    <t>KB V2 (kWh)</t>
  </si>
  <si>
    <t>WB V3 (kWh)</t>
  </si>
  <si>
    <t>KB V3 (kWh)</t>
  </si>
  <si>
    <t>WB V4 (kWh)</t>
  </si>
  <si>
    <t>KB V4 (kWh)</t>
  </si>
  <si>
    <t>&lt;terug&gt;</t>
  </si>
  <si>
    <t>Kengetallen hernieuwbare energie</t>
  </si>
  <si>
    <t>BENG 3 Percentage duurzame bronnen</t>
  </si>
  <si>
    <t>Totale CO2 uitstoot (kgCO2/m2Ag)</t>
  </si>
  <si>
    <t>Warmtebehoefte volgens Energie Prestatie Vergoeding</t>
  </si>
  <si>
    <t>BENG 1 = Koude plus warmtebehoefte met natuurlijke ventilatie (kWh/m2Ag)</t>
  </si>
  <si>
    <t>BENG 2 = Prim. energiebehoefte (incl.aftrek opbrengst duurzame bronnen)</t>
  </si>
  <si>
    <t>BENG 4: TO juli (zomercomfort)</t>
  </si>
  <si>
    <t>niet primair</t>
  </si>
  <si>
    <t>primair</t>
  </si>
  <si>
    <t>CO2 uitstoot</t>
  </si>
  <si>
    <t>PEF factor</t>
  </si>
  <si>
    <t>COP=Coëfficiënt of Performance (rendementsgetal)</t>
  </si>
  <si>
    <t>m3/h</t>
  </si>
  <si>
    <t>warmtekracht</t>
  </si>
  <si>
    <t>Warmtapwaterbehoefte</t>
  </si>
  <si>
    <t>Debiet bewuste ventilatie zomer</t>
  </si>
  <si>
    <t>Transmissie zomer</t>
  </si>
  <si>
    <t>hernieuwbare energie warmtapwater</t>
  </si>
  <si>
    <r>
      <t xml:space="preserve">Kies voor: </t>
    </r>
    <r>
      <rPr>
        <b/>
        <sz val="11"/>
        <color rgb="FF00B050"/>
        <rFont val="Calibri"/>
        <family val="2"/>
        <scheme val="minor"/>
      </rPr>
      <t>Resultaten exporteren</t>
    </r>
  </si>
  <si>
    <t xml:space="preserve">Kopieren en plakken van de volledige Uniec Exportfile via CtrlA CtrlC gaat als volgt: </t>
  </si>
  <si>
    <t>de drie puntjes aan van een berekening</t>
  </si>
  <si>
    <t>1. Klik in het projectoverzicht van UNIEC</t>
  </si>
  <si>
    <t>2. Selecteer "resultaten exporteren"</t>
  </si>
  <si>
    <t>3. Open de UNIEC export file</t>
  </si>
  <si>
    <t>4. Kopieer de data via sneltoetsen CtrlA CtrlC</t>
  </si>
  <si>
    <t>6. Ga naar tabblad V1, V2, V3 of V4</t>
  </si>
  <si>
    <t>1. Kengetallen BENG</t>
  </si>
  <si>
    <t>2. Kengetallen warmtebehoefte</t>
  </si>
  <si>
    <t>3. Kengetallen overmatige opwarming (zomercomfort)</t>
  </si>
  <si>
    <t>4. Kengetallen installaties &amp; warmtapwater</t>
  </si>
  <si>
    <t>5. Kengetallen hernieuwbare energie</t>
  </si>
  <si>
    <t>6. Kengetallen energieposten energiegebruik (niet primair)</t>
  </si>
  <si>
    <t xml:space="preserve">In dit tabblad zijn voor verschillende items kengetallen opgesteld. </t>
  </si>
  <si>
    <t>BENG-Analyse: kengetallen (benchmark)</t>
  </si>
  <si>
    <t>zonneënergie</t>
  </si>
  <si>
    <t>Debiet infiltratie</t>
  </si>
  <si>
    <t>(-)</t>
  </si>
  <si>
    <t>Debiet ventilatie winter (exclusief infiltratie)</t>
  </si>
  <si>
    <t>Transmissieverlies winter</t>
  </si>
  <si>
    <t>Ventilatie/infiltratieverlies winter</t>
  </si>
  <si>
    <t>Debiet ventilatie winter</t>
  </si>
  <si>
    <t>Zontoetreding winter</t>
  </si>
  <si>
    <t>Compactheid woning</t>
  </si>
  <si>
    <t>Koudebehoefte zomer</t>
  </si>
  <si>
    <t>Zontoetreding zomer</t>
  </si>
  <si>
    <t>Energieverlies warmwater</t>
  </si>
  <si>
    <t>Energiegebruik ventilatoren (np)</t>
  </si>
  <si>
    <t>energiegebruik verwarming</t>
  </si>
  <si>
    <t>energiegebruik warmtapwater</t>
  </si>
  <si>
    <t>energiegebruik koeling</t>
  </si>
  <si>
    <t>BENG</t>
  </si>
  <si>
    <t>Overmatige opwarming</t>
  </si>
  <si>
    <t>Installatie &amp; warmtapwater</t>
  </si>
  <si>
    <t>Energiegebruik energieposten</t>
  </si>
  <si>
    <t>UNIEC genereert dan de export file</t>
  </si>
  <si>
    <t>Er zijn kentallen voor:</t>
  </si>
  <si>
    <t>Voor V1 t/m V4 zijn de waarden van die kengetallen op een rij gezet in staafdiagrammen.</t>
  </si>
  <si>
    <t xml:space="preserve">In dit tabblad worden resultaten van de BENG-berekeningen van de varianten op de </t>
  </si>
  <si>
    <t>werkbladen V1, V2, V3 en V4 grafisch weergegeven (de achterliggende data staan op</t>
  </si>
  <si>
    <t>het volgende werkblad). Er zijn drie bladen die kunnen worden uitgeprint</t>
  </si>
  <si>
    <t>kunnen worden uitgeprint op een A4.</t>
  </si>
  <si>
    <t>De output is samengevat in drie bladzijden die (na selectie in een blok) afzonderlijk</t>
  </si>
  <si>
    <t xml:space="preserve">Start met projectgegevens invoeren en een korte beschrijving van de woningen. </t>
  </si>
  <si>
    <t>Of V1 t/m V4 voldoet aan de BENG (deel)eisen BENG1, BENG2, BENG3 en BENG4</t>
  </si>
  <si>
    <t>(TOjuli), staat in het blokschema. Als een variant voldoet aan een BENG (deel)eis, dan</t>
  </si>
  <si>
    <t xml:space="preserve">kleurt het hokje groen, anders rood. </t>
  </si>
  <si>
    <t>BENG  berekeningen.</t>
  </si>
  <si>
    <t>Overige gegevens worden automatisch gegenereerd uit de output van de</t>
  </si>
  <si>
    <t xml:space="preserve">In dit tabblad staan alle projectdata op een rij. Klik op het groene blok &lt;GRAFIEK&gt; </t>
  </si>
  <si>
    <t>om direct naar de bijbehorende grafiek te gaan uit het tabblad ProjectGrafieken</t>
  </si>
  <si>
    <t>De waarden van de kengetallen van V1 t/m V4 zijn met elkaar te vergelijken door</t>
  </si>
  <si>
    <t>pijlen in staafdiagrammen.</t>
  </si>
  <si>
    <t>Colofon</t>
  </si>
  <si>
    <t>stap 1</t>
  </si>
  <si>
    <t>stap 2</t>
  </si>
  <si>
    <t>stap 3</t>
  </si>
  <si>
    <t>stap 4</t>
  </si>
  <si>
    <t>BENG-Analyse: grafische weergave resultaten</t>
  </si>
  <si>
    <t>BENG Analyse tool</t>
  </si>
  <si>
    <t>ProjectData</t>
  </si>
  <si>
    <t>ProjectGrafieken</t>
  </si>
  <si>
    <t>Voorbeelden</t>
  </si>
  <si>
    <t>Gebruikte afkortingen</t>
  </si>
  <si>
    <t>BENG1 Energiebehoefte</t>
  </si>
  <si>
    <t>BENG4 TOjuli</t>
  </si>
  <si>
    <t>Niet primair energiegebruik</t>
  </si>
  <si>
    <t>Opbrengst duurzame bronnen</t>
  </si>
  <si>
    <t>BENG toetsvarianten</t>
  </si>
  <si>
    <t>Kenmerken woningen</t>
  </si>
  <si>
    <t>TO juli per orientatie</t>
  </si>
  <si>
    <t>PEF</t>
  </si>
  <si>
    <t>Energieopwekking</t>
  </si>
  <si>
    <t>Jaarlijks energiegebruik alle energieposten</t>
  </si>
  <si>
    <t>Kengetal compactheid woningschil (verliesopp / gebruiksopp):</t>
  </si>
  <si>
    <t>Kengetal compactheid</t>
  </si>
  <si>
    <t>BENG1-eis en kengetallen</t>
  </si>
  <si>
    <t>BENG2-eis en kengetallen</t>
  </si>
  <si>
    <t>BENG3-eis en kengetallen</t>
  </si>
  <si>
    <t>BENG4-eis en kengetallen</t>
  </si>
  <si>
    <t>opwarming (zomercomfort)</t>
  </si>
  <si>
    <t>Kengetallen overmatige</t>
  </si>
  <si>
    <t>&amp; warmtapwater</t>
  </si>
  <si>
    <t>Kengetallen installaties</t>
  </si>
  <si>
    <t>* niet primair energiegebruik</t>
  </si>
  <si>
    <t>Kengetallen energie-</t>
  </si>
  <si>
    <t>posten (np*)</t>
  </si>
  <si>
    <t>Analyse van output data uit UNIEC3 berekeningen</t>
  </si>
  <si>
    <t>OVERZICHT TYPE KENGETALLEN:</t>
  </si>
  <si>
    <t>min (schaal)</t>
  </si>
  <si>
    <t>max (schaal)</t>
  </si>
  <si>
    <t xml:space="preserve">warmtebehoefte </t>
  </si>
  <si>
    <t>EPV</t>
  </si>
  <si>
    <t>CO2</t>
  </si>
  <si>
    <t>emissie</t>
  </si>
  <si>
    <t>woning</t>
  </si>
  <si>
    <t>compactheid</t>
  </si>
  <si>
    <t>behoefte</t>
  </si>
  <si>
    <t xml:space="preserve">warmte </t>
  </si>
  <si>
    <t>winter</t>
  </si>
  <si>
    <t>zontoetreding</t>
  </si>
  <si>
    <t>infiltratie</t>
  </si>
  <si>
    <t xml:space="preserve">zontoetreding  </t>
  </si>
  <si>
    <t>zomer</t>
  </si>
  <si>
    <t xml:space="preserve">koudebehoefte  </t>
  </si>
  <si>
    <t xml:space="preserve">debiet bewuste ventilatie  </t>
  </si>
  <si>
    <t xml:space="preserve">debiet </t>
  </si>
  <si>
    <t xml:space="preserve">transmissie </t>
  </si>
  <si>
    <t>verwarming</t>
  </si>
  <si>
    <t>COP</t>
  </si>
  <si>
    <t>warmtapwater</t>
  </si>
  <si>
    <t>energieverlies (opslagverliezen etc)</t>
  </si>
  <si>
    <t>warmwater</t>
  </si>
  <si>
    <t xml:space="preserve">energieverlies  </t>
  </si>
  <si>
    <t>factor</t>
  </si>
  <si>
    <t>PV opbrengst</t>
  </si>
  <si>
    <t>zon</t>
  </si>
  <si>
    <t>opbrengst</t>
  </si>
  <si>
    <t>niet primair energiegebruik</t>
  </si>
  <si>
    <t>m2(A;g)</t>
  </si>
  <si>
    <t>m2(A;ls) /</t>
  </si>
  <si>
    <t>Data BENG toetsingen</t>
  </si>
  <si>
    <t>Energiegebruik, PV, CO2</t>
  </si>
  <si>
    <t>Warmte/koudebehoefte</t>
  </si>
  <si>
    <t>Zonneënergie</t>
  </si>
  <si>
    <t>Warmtekracht</t>
  </si>
  <si>
    <t>Hernieuwbare energie warmtapwater</t>
  </si>
  <si>
    <t>Inhoudsopgave</t>
  </si>
  <si>
    <t>data-import in BENG Analyse</t>
  </si>
  <si>
    <t>Import data UNIEC3</t>
  </si>
  <si>
    <t>Export UNIEC3-data</t>
  </si>
  <si>
    <t>Projectgegevens</t>
  </si>
  <si>
    <t>Algemene gegevens</t>
  </si>
  <si>
    <t>Energiegebruik/PV/CO2</t>
  </si>
  <si>
    <t>V1   V2   V3   V4</t>
  </si>
  <si>
    <t>4-op-1-rij</t>
  </si>
  <si>
    <t>Primaire energiefactor PEF</t>
  </si>
  <si>
    <t>Benchmark Kengetallen</t>
  </si>
  <si>
    <t>Blad 1/1</t>
  </si>
  <si>
    <t>BENG Analyse                                                           algemene projectgegevens</t>
  </si>
  <si>
    <t>Algemene Projectgegevens</t>
  </si>
  <si>
    <t>BENG-Analyse: Vergelijking data van vier projecten / alternatieven</t>
  </si>
  <si>
    <t>Verbruik / energiedrager</t>
  </si>
  <si>
    <t>Warmte&amp;koudebehoefte/mnd</t>
  </si>
  <si>
    <t>Warmte&amp;koudebehoefte totaal</t>
  </si>
  <si>
    <t>V1 import</t>
  </si>
  <si>
    <t>V2 import</t>
  </si>
  <si>
    <t>V3 import</t>
  </si>
  <si>
    <t>Stappen BENG Analyse</t>
  </si>
  <si>
    <t>werken met de tool</t>
  </si>
  <si>
    <t>BENG2 Primaire energie</t>
  </si>
  <si>
    <t>BENG3 Duurzame energie</t>
  </si>
  <si>
    <t>Jaarlijkse behoefte</t>
  </si>
  <si>
    <t>Behoefte per maand</t>
  </si>
  <si>
    <t>Start &amp; Help</t>
  </si>
  <si>
    <t>Besturing &amp; Help</t>
  </si>
  <si>
    <t>Invoer data Varianten</t>
  </si>
  <si>
    <t>Klik op de ronde buttons voor automatische aansturing</t>
  </si>
  <si>
    <t>tapwater</t>
  </si>
  <si>
    <t>hernieuwbare energie warm-</t>
  </si>
  <si>
    <t>BENG Analyse</t>
  </si>
  <si>
    <t>Kengetallen energieposten</t>
  </si>
  <si>
    <t>Blad 1/7</t>
  </si>
  <si>
    <t>Blad 2/7</t>
  </si>
  <si>
    <t>Blad 3/7</t>
  </si>
  <si>
    <t>Blad 4/7</t>
  </si>
  <si>
    <t>Blad 5/7</t>
  </si>
  <si>
    <t>Blad 6/7</t>
  </si>
  <si>
    <t>Blad 7/7</t>
  </si>
  <si>
    <t xml:space="preserve"> </t>
  </si>
  <si>
    <t>Uniec3 BENG-varianten</t>
  </si>
  <si>
    <t>BENG-berekeningen</t>
  </si>
  <si>
    <t>met NTA8800</t>
  </si>
  <si>
    <r>
      <t xml:space="preserve">Analyse tool </t>
    </r>
    <r>
      <rPr>
        <sz val="8"/>
        <color theme="0" tint="-0.34998626667073579"/>
        <rFont val="Calibri"/>
        <family val="2"/>
        <scheme val="minor"/>
      </rPr>
      <t>voor</t>
    </r>
  </si>
  <si>
    <t xml:space="preserve">en BENG4 (overmatige opwarming voorkomen). </t>
  </si>
  <si>
    <t xml:space="preserve">Er zijn vier verschillende BENG-eisen waarop een energieprestatieberekening wettelijk moet worden getoetst volgens het Bouwbesluit. </t>
  </si>
  <si>
    <t>Dat maakt het complex voor gebruikers om een optimaal pakket aan energiebesparende maatregelen te ontwikkelen voor een woning. Het volgende voorbeeld illustreert dit.</t>
  </si>
  <si>
    <t>Maatregelen kunnen verschillend uitwerken voor de eisen BENG1 (energiebehoefte), BENG2 (energiegebruik), BENG3 (inzet duurzame energiebronnen)</t>
  </si>
  <si>
    <t>Maar veel glas op het zuiden kan in de zomer leiden tot overmatige opwarming (zomercomfort, BENG4); dit wordt in BENG4 getoetst.</t>
  </si>
  <si>
    <t xml:space="preserve">Het effect van veel zontoetreding is niet alleen verschillend bij BENG1, BENG2 en BENG4, maar verschilt tevens bij woningen die licht of zwaar zijn gebouwd. </t>
  </si>
  <si>
    <t xml:space="preserve">Door energieprestatieberekeningen uit te voeren met verschillende glaspercentages en verschillende massa's en die vervolgens met elkaar te vergelijken wordt inzichtelijk </t>
  </si>
  <si>
    <t>hoe groot effecten van maatregelen zijn voor een bepaald woningtype, t.a.v. energiebehoefte, energiegebruik, duurzame bronnen en zomercomfort.</t>
  </si>
  <si>
    <t xml:space="preserve">Er is op dit moment geen rekenprogramma voor BENG-berekeningen op de markt waarmee variantberekeningen snel kunnen worden vergeleken om beter inzicht te krijgen  </t>
  </si>
  <si>
    <t>Energieadviseurs kunnen architecten en bouwers hiermee doeltreffender een op maat energieadvies geven.</t>
  </si>
  <si>
    <t xml:space="preserve">De tool is tevens ontwikkeld voor onderwijsdoeleinden om studenten snel wegwijs te maken in effectieve energiemaatregelen en (gecombineerde) effecten </t>
  </si>
  <si>
    <t>csv output van UNIEC3 berekeningen. De gebruiker kan op deze manier snel inzicht verwerven in effecten van maatregelen.</t>
  </si>
  <si>
    <t>De opgestelde vergelijkingen in deze tool zijn begrenst door de standaard gegenereerde informatie uit de csv output van een UNIEC3 BENG-berekening.</t>
  </si>
  <si>
    <t>van energiemaatregelen te onderzoeken en inzicht te krijgen in energetische kengetallen.</t>
  </si>
  <si>
    <t>Daarvoor hoeft de gebruiker alleen de standaard csv outputs van (maximaal vier) UNIEC3 berekeningen te importeren in deze BENG Analyse tool.</t>
  </si>
  <si>
    <t>Op basis van die informatie worden automatisch grafieken en benchmark kengetallen gegenereerd.</t>
  </si>
  <si>
    <t xml:space="preserve">Nieuwe woningen moeten sinds 1 januari 2021 voldoen aan energieprestatieeisen op het niveau BENG (Bijna Energie Neutrale Gebouw). </t>
  </si>
  <si>
    <t>De BENG-eisen zijn een gevolg van het Energieakkoord en de Europese Energy Performance of Buildings Directive (EPBD).</t>
  </si>
  <si>
    <t>Aan de BENG-eisen wordt voldaan als wordt voldaan aan 4 (deel) eisen. Of aan die eisen wordt voldaan, wordt middels één BENG berekening vastgesteld.</t>
  </si>
  <si>
    <t>De vier BENG-(deel)-eisen zijn:</t>
  </si>
  <si>
    <t>De BENG-eisen verschillen afhankelijk van de woninggrootte, de verliesoppervlakte van de gebouwschil en de thermische massa.</t>
  </si>
  <si>
    <t>BENG4. indicatie van de maximale temperatuuroverschrijding in juli (zomercomfort) (°C), en is gebaseerd op de berekende koelbehoefte in de maand juli.</t>
  </si>
  <si>
    <t xml:space="preserve">Beter inzicht krijgen in effecten van energiebesparende maatregelen is belangrijk voor het ontwikkelen van een energieconcept voor een woning. </t>
  </si>
  <si>
    <t>Het kan bijdragen aan een uitgekiend ontwerp, dat meer ontwerpvrijheid geeft aan de architect, de investeringskosten beperkt, een comfortabeler woning voor</t>
  </si>
  <si>
    <t>toekomstige bewoners en meer energiebesparing/CO2 reductie tegen lagere investeringskosten en een lagere energierekening voor bewoners.</t>
  </si>
  <si>
    <t>BENG3. het minimale aandeel hernieuwbare energie t.o.v. het primaire energiegebruik van de energieposten (%)</t>
  </si>
  <si>
    <t>Uit de energiegebruiksgegevens wordt tevens de CO2-emissie berekend. NTA 8800 is vrij beschikbaar via NEN (zie ook: https://www.gebouwenergieprestatie.nl/bepalingsmethode/).</t>
  </si>
  <si>
    <t>en verder lezen</t>
  </si>
  <si>
    <t>https://uniec3.nl/</t>
  </si>
  <si>
    <t>https://www.gebouwenergieprestatie.nl/bepalingsmethode/</t>
  </si>
  <si>
    <t>https://www.topsectorenergie.nl/tki-urban-energy/kennisdossiers/binnenklimaat</t>
  </si>
  <si>
    <t>https://www.rvo.nl/onderwerpen/wetten-en-regels-gebouwen/beng</t>
  </si>
  <si>
    <t>Gebruiksoppervlakte</t>
  </si>
  <si>
    <t>Verliesoppervlakte (gebouwschil)</t>
  </si>
  <si>
    <t>Afkortingen</t>
  </si>
  <si>
    <t>https://klimapedia.nl/</t>
  </si>
  <si>
    <t>- in opdracht van: TKI Urban Energy</t>
  </si>
  <si>
    <t>Bij een volledig energieneutrale woning is BENG2=0 kWh/m2.jr en BENG3=100% is hernieuwbaar.</t>
  </si>
  <si>
    <t xml:space="preserve">Hernieuwbare energie die in de woning is opgewekt wordt van het primaire energiegebruik van de energieposten afgetrokken. </t>
  </si>
  <si>
    <t>BENG2 is het primaire fossiele energiegebruik voor de gebouwgebonden installaties (verwarming, warm tapwater, koeling, ventilatie en verlichting).</t>
  </si>
  <si>
    <t>De eisen zijn terug te vinden in de Staatscourant (zie ook website rvo).</t>
  </si>
  <si>
    <t xml:space="preserve">BENG3 gaat over het minimaal vereiste aandeel aan hernieuwbare energie. Het is het deel (%) van de energie van de energieposten die afkomstig moet zijn uit hernieuwbare bronnen. </t>
  </si>
  <si>
    <t>BENG4 is de indicator voor zomercomfort (oververhitting in de zomer). Te veel isolatie en goed luchtdichte woningen houden warmte in de zomer vast. Oververhitting ligt dan op de loer.</t>
  </si>
  <si>
    <t>Invloed op BENG2 hebben alle posten van BENG1, maar o.a. ook warmteterugwinning, energie van ventilatoren, rendement van installaties, opbrengst van hernieuwbare energiebronnen.</t>
  </si>
  <si>
    <t>Invloed op BENG3 hebben o.a. oppervlakte en orientatie van zonnepanelen (PV en/of PVt)</t>
  </si>
  <si>
    <t>PV</t>
  </si>
  <si>
    <t>PVt</t>
  </si>
  <si>
    <t>Zonnepanelen (elektriciteitsopwekking)</t>
  </si>
  <si>
    <t>Zonnepanelen voor opwekking van elektriciteit en warmte</t>
  </si>
  <si>
    <t>Bijna Energie Neutraal Gebouw</t>
  </si>
  <si>
    <t>Invloed op BENG4 hebben o.a. de isolatiegraad, infiltratie, maximum ventilatie, orientatie, raamoppervlak, zonwering en ZTA waarde van beglazing en thermische massa van de woning.</t>
  </si>
  <si>
    <t xml:space="preserve">Om dat te voorkomen wordt een eis gesteld aan de gemiddelde temperatuurtoename op basis van een koudebehoefteberekening in de zomer (juli). </t>
  </si>
  <si>
    <t>TOjuli geeft aan hoeveel graden de temperatuur binnen gemiddeld hoger is dan 25°C (berekend volgens NTA8800).</t>
  </si>
  <si>
    <t>Daarbij is natuurlijke ventilatie een randvoorwaarde voor de berekening (warmteterugwinning komt dus niet in BENG1 tot uitdrukking maar wel in BENG2).</t>
  </si>
  <si>
    <t>BENG1 gaat over de totale energiebehoefte voor verwarming en koeling in kWh/m2 om een comfortabel binnenklimaat te realiseren.</t>
  </si>
  <si>
    <t>luchtdichtheid van de woningschil, koudebruggen en bouwmethode (thermische massa).</t>
  </si>
  <si>
    <t>Invloed op BENG1 heeft o.a.: woningorientatie, isolatiegraad dichte en transparante delen, compactheid van de woning (verhouding van de verliesoppervlakte/gebruiksoppervlakte),</t>
  </si>
  <si>
    <t>Er zijn voor een genormaliseerde energieprestatieberekening veel invoergegevens nodig van het gebouw en de installaties. Via een energieprestatieberekening wordt het integrale</t>
  </si>
  <si>
    <t>energiegebruik van het gebouw berekend inclusief installaties. Daarbij wordt uitgegaan van een standaard (gemiddeld) bewonersgedrag.</t>
  </si>
  <si>
    <t>De energieprestatieberekening is genormaliseerd. NTA 8800:2023 is de methode voor de bepaling van de energieprestatie van gebouwen, waarmee onder meer gerekend kan worden</t>
  </si>
  <si>
    <t>om aan te tonen dat men voldoet aan de BENG-eisen.</t>
  </si>
  <si>
    <t>voor berekening van het primaire energiegebruik (BENG2).</t>
  </si>
  <si>
    <t>De elektriciteitsopbrengst van PV (zonnepanelen) en PVt (opwekking elektriciteit en thermische energie) en energieopbrengst via WKK (warmtekrachtkoppeling) wordt afgetrokken</t>
  </si>
  <si>
    <t>Via de inhoudsopgave in tabblad "Start &amp; Help" is het mogelijk om door het programma heen te gaan. Door te klikken op de buttons volgt een link naar het betreffende item.</t>
  </si>
  <si>
    <t>Het programma is opgebouwd uit tabbladen die onderaan elke pagina staan. Door op de tabbladen te klikken wordt de informatie op de betreffende pagina zichtbaar.</t>
  </si>
  <si>
    <t>Via muisklikken of pijltjestoetsen kunnen invoervelden (cellen) worden geactiveerd.</t>
  </si>
  <si>
    <t>Invoervelden die geen invoer van de gebruiker vereisen zijn beveiligd en afgeschermd.</t>
  </si>
  <si>
    <t>Op de volgende bladen wordt van de gebruiker invoer verlangd voor het correct werken van de BENG Analyse tool:</t>
  </si>
  <si>
    <t>MINIMAAL:</t>
  </si>
  <si>
    <t>ZEER GEWENST:</t>
  </si>
  <si>
    <t>- invoer van projectinformatie en gegevens over de varianten in de licht-oranje cellen boven in het tabblad ProjectGrafieken. Deze informatie komt deels terug in de printuitvoer.</t>
  </si>
  <si>
    <t>&lt;Afdrukken&gt;</t>
  </si>
  <si>
    <t>Printer</t>
  </si>
  <si>
    <t>Instellingen</t>
  </si>
  <si>
    <t>&lt;Actieve bladen afdrukken&gt;  (selecteer zelf de te gewenste pagina's om te printen)</t>
  </si>
  <si>
    <t>&lt;Bestand&gt;</t>
  </si>
  <si>
    <t>&lt;Gesorteerd&gt;</t>
  </si>
  <si>
    <t>&lt;Staande afdrukstand&gt;</t>
  </si>
  <si>
    <t>&lt;A4&gt;</t>
  </si>
  <si>
    <t>&lt;Normale marges&gt;</t>
  </si>
  <si>
    <t>De informatie uit de tabbladen is in standaard pagina's ingedeeld en is als volgt uit te printen:</t>
  </si>
  <si>
    <t>- invoer van alle data uit de .csv bestanden uit UNIEC3, waarbij alle gegevens uit het .csv bestand (CtrA) worden geknipt (CtrC) en daarna geplakt in cel A1 van tabblad V1, V2, V3 of V4.</t>
  </si>
  <si>
    <t>&lt;Microsoft Print to PDF&gt; (digitale print), of selecteer de eigen printer</t>
  </si>
  <si>
    <r>
      <t xml:space="preserve">op basis van het Format Uniec Output (Resultaten Export) - </t>
    </r>
    <r>
      <rPr>
        <b/>
        <i/>
        <sz val="14"/>
        <color theme="0"/>
        <rFont val="Calibri"/>
        <family val="2"/>
        <scheme val="minor"/>
      </rPr>
      <t>.csv bestanden</t>
    </r>
  </si>
  <si>
    <t>Stel een onderzoeksplan op voor te analyseren alternatieven</t>
  </si>
  <si>
    <t>Selecteer een woning die als referentie wordt gehanteerd (V1)</t>
  </si>
  <si>
    <t>Ga na welke effecten van welke (combinaties van) energetische maatregelen je wilt onderzoeken</t>
  </si>
  <si>
    <t>a</t>
  </si>
  <si>
    <t>b</t>
  </si>
  <si>
    <t>c</t>
  </si>
  <si>
    <t>d</t>
  </si>
  <si>
    <t>Tip: neem steeds de referentiewoning als eerste woning (V1)</t>
  </si>
  <si>
    <t>Maak UNIEC3 berekeningen van te vergelijken varianten</t>
  </si>
  <si>
    <t>Maak in UNIEC3 BENG-berekeningen van de referentiewoning (V1)</t>
  </si>
  <si>
    <t>Geef het alternatief de logische &amp; unieke naam (zie 1c)</t>
  </si>
  <si>
    <t>Herhaal 2b voor alle alternatieven die zijn bedacht in stap 1</t>
  </si>
  <si>
    <t>Maak een kopie van de BENG-berekening van de referentiewoning en voer de variantberekening uit</t>
  </si>
  <si>
    <t>Sla het .csv bestand op op een locatie naar keuze, of open direct in Ms Excel</t>
  </si>
  <si>
    <r>
      <t xml:space="preserve">Open de gewenste UNIEC exportfile en </t>
    </r>
    <r>
      <rPr>
        <sz val="11"/>
        <color rgb="FF00B050"/>
        <rFont val="Calibri"/>
        <family val="2"/>
        <scheme val="minor"/>
      </rPr>
      <t>kopieer de data</t>
    </r>
    <r>
      <rPr>
        <sz val="11"/>
        <color theme="1"/>
        <rFont val="Calibri"/>
        <family val="2"/>
        <scheme val="minor"/>
      </rPr>
      <t xml:space="preserve"> uit de UNIEC exportfile </t>
    </r>
    <r>
      <rPr>
        <sz val="11"/>
        <color rgb="FF00B050"/>
        <rFont val="Calibri"/>
        <family val="2"/>
        <scheme val="minor"/>
      </rPr>
      <t>via CtrlA CtrlC</t>
    </r>
  </si>
  <si>
    <t>Samengevat:</t>
  </si>
  <si>
    <t>stap 5</t>
  </si>
  <si>
    <t>e</t>
  </si>
  <si>
    <t>Nu worden automatisch de te vergelijken grafieken, tabellen (data) en kengetallen aangemaakt in de paarse tabbladen</t>
  </si>
  <si>
    <t>Voer algemene projectgegevens in in het tabblad ProjectGrafieken. Invoer is alleen gewenst op de licht oranje vlakken bij &lt;leeg&gt;.</t>
  </si>
  <si>
    <t xml:space="preserve">In BENG-Analyse zijn maximaal 4 alternatieven naast elkaar te vergelijken (V1  V2  V3  V4). </t>
  </si>
  <si>
    <t xml:space="preserve">Bepaal welke 4 alternatieven je wilt vergelijken in BENG Analyse. </t>
  </si>
  <si>
    <t>stap 6</t>
  </si>
  <si>
    <t>Na stap 5 staat alle informatie op een rij om te starten met analyses</t>
  </si>
  <si>
    <t>Tabblad ProjectGrafieken</t>
  </si>
  <si>
    <t>BenchmarkKengetallen</t>
  </si>
  <si>
    <t>Je BENG Analyse kun je maken via de drie tabbladen</t>
  </si>
  <si>
    <t>VARIANTEN:</t>
  </si>
  <si>
    <t>BENG toets</t>
  </si>
  <si>
    <t>BENG (deel)toetsing van de berekeningsvarianten</t>
  </si>
  <si>
    <t>A;g = gebruiksoppervlakte</t>
  </si>
  <si>
    <t>A;ls = verliesoppervlakte gebouwschil</t>
  </si>
  <si>
    <t>Grafieken: BENG deeltoetsen vergelijken met de eisen</t>
  </si>
  <si>
    <t>[kWh np] = kiloWattuur niet primaire energie</t>
  </si>
  <si>
    <t>Voor onderdelen onder stap 6a met als resultaat "te hoog" of "te laag" kun je in grafieken bekijken hoe groot de afwijking is.</t>
  </si>
  <si>
    <t>Energieverbruik per energiedrager</t>
  </si>
  <si>
    <t>De CO2 uitstoot</t>
  </si>
  <si>
    <t xml:space="preserve">Het niet primaire energiegebruik </t>
  </si>
  <si>
    <t>De opbrengst van duurzame bronnen</t>
  </si>
  <si>
    <t>In Blad 1 is voor de 4 varianten V1 t/m V4 aangegeven welke varianten wel/niet voldoen aan de BENG-eis (overall toets)</t>
  </si>
  <si>
    <t>Blad 2 geeft grafieken waarbij de volgende gegevens van de varianten V1 t/m V4 op een rij worden gezet:</t>
  </si>
  <si>
    <t>Blad 3 geeft een nadere analyse van de warmte en koudebehoefte</t>
  </si>
  <si>
    <t xml:space="preserve">De energiebehoefte per maand voor warmte en koude wordt aangegeven </t>
  </si>
  <si>
    <t>Jaarlijkse warmte en koudebehoefte wordt aangegeven</t>
  </si>
  <si>
    <t>TO juli per orientatie en de overall toetsingswaarde voor TOjuli (TOjuli = temperatuuroverschrijding in de maand juli)</t>
  </si>
  <si>
    <t>Primaire energiefactor PEF (omzettingsfactor van niet primaire energie naar primaire energie)</t>
  </si>
  <si>
    <t>Tabblad ProjectData</t>
  </si>
  <si>
    <t>10. Open het tabblad "ProjectData"</t>
  </si>
  <si>
    <t>De nummers bij de pijlen geven aan om welke variant het gaat. Nummer 1 = Variant V1,</t>
  </si>
  <si>
    <t>Nummer 2 = Variant V2, etc.</t>
  </si>
  <si>
    <t xml:space="preserve">   Let op: Als de informatie niet op de juiste manier wordt geplakt in de tabbladen, is geen BENG-Analyse mogelijk!</t>
  </si>
  <si>
    <t>Op 1 blad worden alle numerieke waarden weergegeven voor de vier varianten V1 t/m V4</t>
  </si>
  <si>
    <t>op dit tabblad staan kengetallen voor:</t>
  </si>
  <si>
    <t>BENG-Analyse geeft geen uitsluitsel over minimum en maximum waarden</t>
  </si>
  <si>
    <t>Via benchmarking zijn effecten van maatregelen te bestuderen</t>
  </si>
  <si>
    <t>Kengetallen, zoals energiegebruik per m2 gebruiksoppervlakte, geven handige richtlijnen voor beoordeling van alternatieven</t>
  </si>
  <si>
    <t>PEF factor (PEF=Primaire Energie Factor, omzettingsfactor voor energie)</t>
  </si>
  <si>
    <t>invoer minimum- en maximum waardes in de cellen rechts van de oranje letters</t>
  </si>
  <si>
    <t xml:space="preserve">Lees de kengetallen af: </t>
  </si>
  <si>
    <t>Groene pijl: variant V1</t>
  </si>
  <si>
    <t>oranje pijl: variant V2</t>
  </si>
  <si>
    <t>paarse pijl: variant V3</t>
  </si>
  <si>
    <t>zwarte pijl: variant V4</t>
  </si>
  <si>
    <t>als eigen minimum en maximum waarden zijn ingevuld, dan wordt die grens met een cirkel "o" gemarkeerd</t>
  </si>
  <si>
    <t>Blad 2/7 Kengetallen BENG</t>
  </si>
  <si>
    <t>Blad 3/7 Kengetallen warmtebehoefte</t>
  </si>
  <si>
    <t>Blad 4/7 Kengetallen overmatige opwarming (zomercomfort)</t>
  </si>
  <si>
    <t>Blad 5/7 Kengetallen installaties &amp; warmtapwater</t>
  </si>
  <si>
    <t>Blad 6/7 Kengetallen hernieuwbare energie</t>
  </si>
  <si>
    <t>Blad 7/7 Kengetallen energieposten (niet primair)</t>
  </si>
  <si>
    <t>&lt;Opslaan als&gt;  daarna eigen naam aan de BENG Analyse geven in de gewenste directory</t>
  </si>
  <si>
    <t>Er zijn vier grafieken voor de deeltoetsen BENG1 t/m BENG4 met de eisen en resultaten van varianten V1 t/m V4 op een rij.</t>
  </si>
  <si>
    <t>Maak een overzicht van woningalternatieven om te onderzoeken en bedenk korte logische &amp; unieke namen voor de alternatieven</t>
  </si>
  <si>
    <r>
      <t xml:space="preserve">Plakken: Ga op </t>
    </r>
    <r>
      <rPr>
        <sz val="11"/>
        <color rgb="FF00B050"/>
        <rFont val="Calibri"/>
        <family val="2"/>
        <scheme val="minor"/>
      </rPr>
      <t>cel A1</t>
    </r>
    <r>
      <rPr>
        <sz val="11"/>
        <color theme="1"/>
        <rFont val="Calibri"/>
        <family val="2"/>
        <scheme val="minor"/>
      </rPr>
      <t xml:space="preserve"> van één van de </t>
    </r>
    <r>
      <rPr>
        <sz val="11"/>
        <color rgb="FF00B050"/>
        <rFont val="Calibri"/>
        <family val="2"/>
        <scheme val="minor"/>
      </rPr>
      <t>werkbladen V1..V4</t>
    </r>
    <r>
      <rPr>
        <sz val="11"/>
        <color theme="1"/>
        <rFont val="Calibri"/>
        <family val="2"/>
        <scheme val="minor"/>
      </rPr>
      <t xml:space="preserve"> staan. </t>
    </r>
    <r>
      <rPr>
        <sz val="11"/>
        <color rgb="FF00B050"/>
        <rFont val="Calibri"/>
        <family val="2"/>
        <scheme val="minor"/>
      </rPr>
      <t>Plak in CelA1</t>
    </r>
    <r>
      <rPr>
        <sz val="11"/>
        <color theme="1"/>
        <rFont val="Calibri"/>
        <family val="2"/>
        <scheme val="minor"/>
      </rPr>
      <t xml:space="preserve"> gekopieerde Uniec.csv data via sneltoets </t>
    </r>
    <r>
      <rPr>
        <sz val="11"/>
        <color rgb="FF00B050"/>
        <rFont val="Calibri"/>
        <family val="2"/>
        <scheme val="minor"/>
      </rPr>
      <t>CtrlV</t>
    </r>
  </si>
  <si>
    <r>
      <rPr>
        <b/>
        <sz val="11"/>
        <color rgb="FFFF6600"/>
        <rFont val="Calibri"/>
        <family val="2"/>
        <scheme val="minor"/>
      </rPr>
      <t xml:space="preserve">LET OP: </t>
    </r>
    <r>
      <rPr>
        <sz val="11"/>
        <color theme="1"/>
        <rFont val="Calibri"/>
        <family val="2"/>
        <scheme val="minor"/>
      </rPr>
      <t xml:space="preserve">Als je op een andere plek dan cel A1 je resultaten plakt via CtrlC, </t>
    </r>
    <r>
      <rPr>
        <sz val="11"/>
        <color rgb="FFFF6600"/>
        <rFont val="Calibri"/>
        <family val="2"/>
        <scheme val="minor"/>
      </rPr>
      <t>dan werkt BENG-Analyse niet!</t>
    </r>
  </si>
  <si>
    <t>Per deeltoets (BENG1 t/m BENG4) is te zien op welke onderdelen een variant wel/niet voldoet (groen=voldoet, oranje=voldoet niet)</t>
  </si>
  <si>
    <t>Bestudeer kengetallen voor de ingevoerde varianten.</t>
  </si>
  <si>
    <t>Voer eventueel eigen minimum en maximum waarden in voor bestudering van over-/onderschrijding van eigen grenswaarden</t>
  </si>
  <si>
    <t>Naar start</t>
  </si>
  <si>
    <t>naar Start</t>
  </si>
  <si>
    <t>zie Besturing &amp; Help</t>
  </si>
  <si>
    <t xml:space="preserve">De energieposten waarvoor het energiegebruik relevant is in de energieprestatieberekening van een woning zijn: verwarming, warmtapwater, ventilatoren en koeling. </t>
  </si>
  <si>
    <t>Voor vragen/opmerkingen stuur een email naar: info@klimapedia.nl</t>
  </si>
  <si>
    <t>BENG-Analyse: stappenplan</t>
  </si>
  <si>
    <r>
      <t xml:space="preserve">Klik op de </t>
    </r>
    <r>
      <rPr>
        <b/>
        <sz val="11"/>
        <color rgb="FF00B050"/>
        <rFont val="Calibri"/>
        <family val="2"/>
        <scheme val="minor"/>
      </rPr>
      <t>drie puntjes</t>
    </r>
    <r>
      <rPr>
        <sz val="11"/>
        <color theme="1"/>
        <rFont val="Calibri"/>
        <family val="2"/>
        <scheme val="minor"/>
      </rPr>
      <t xml:space="preserve"> in de rechter bovenhoek</t>
    </r>
  </si>
  <si>
    <r>
      <t xml:space="preserve">Ga in het </t>
    </r>
    <r>
      <rPr>
        <b/>
        <sz val="11"/>
        <color rgb="FF00B050"/>
        <rFont val="Calibri"/>
        <family val="2"/>
        <scheme val="minor"/>
      </rPr>
      <t>projectoverzicht van UNIEC</t>
    </r>
    <r>
      <rPr>
        <sz val="11"/>
        <color theme="1"/>
        <rFont val="Calibri"/>
        <family val="2"/>
        <scheme val="minor"/>
      </rPr>
      <t xml:space="preserve"> naar het project waarvan je een export wilt maken</t>
    </r>
  </si>
  <si>
    <t>&lt;start&gt;</t>
  </si>
  <si>
    <t>Timax - 2^1 kapwoning - zonder koeling TOjuli 3,51</t>
  </si>
  <si>
    <t>E;we;PrenTot</t>
  </si>
  <si>
    <t>Standaard</t>
  </si>
  <si>
    <t>Qbron</t>
  </si>
  <si>
    <t>NIEUW</t>
  </si>
  <si>
    <t>TE HANTEREN FORMAT</t>
  </si>
  <si>
    <t>V1 NIEUW</t>
  </si>
  <si>
    <t>V1NIEUW</t>
  </si>
  <si>
    <t>2/1 kapper met koeling</t>
  </si>
  <si>
    <t>2/1 kapper zonder koeling, zonder zonwering</t>
  </si>
  <si>
    <t>2/1 kapper zonder koeling, met screens op het westen</t>
  </si>
  <si>
    <t>2/1 kapper zonder koeling, met screens en zomernachtventilatie</t>
  </si>
  <si>
    <t>transmissieverlies</t>
  </si>
  <si>
    <t xml:space="preserve">ventilatie &amp; infiltratieverlies </t>
  </si>
  <si>
    <t>debiet ventilatie winter (excl. infiltratie)</t>
  </si>
  <si>
    <t>dm3/s.m2</t>
  </si>
  <si>
    <t>met koeling</t>
  </si>
  <si>
    <t>zonder koeling, geen zonw.</t>
  </si>
  <si>
    <t>zonder koeling zonw (incl.deuren)</t>
  </si>
  <si>
    <t>zonder koeling, zonw (excl.deuren)</t>
  </si>
  <si>
    <t>V3.1</t>
  </si>
  <si>
    <t>Bronfiles UNIEC:</t>
  </si>
  <si>
    <t>5. Open nu BENG Analyse</t>
  </si>
  <si>
    <t>9. Open het tabblad "ProjectGrafieken"</t>
  </si>
  <si>
    <t>11. Open het tabblad "BenchmarkKengetallen"</t>
  </si>
  <si>
    <t>12. Afdrukken resultaten</t>
  </si>
  <si>
    <t>13. Data opslaan in BENG Analyse</t>
  </si>
  <si>
    <t>De vergelijkingen van BENG berekeningen in BENG Analyse kunnen als excel bestand onder</t>
  </si>
  <si>
    <t>een unieke naam worden opgeslagen.</t>
  </si>
  <si>
    <t>PEF factor 0 is "niet geldig"</t>
  </si>
  <si>
    <t>Kies het gewenste project waarvoor te onderzoeken dat Druk op de drie puntjes</t>
  </si>
  <si>
    <t xml:space="preserve">Maak variantberekeningen aan. </t>
  </si>
  <si>
    <t>Kies de gewenste variantberekening waarvan gegevens moeten worden onderzocht.</t>
  </si>
  <si>
    <t xml:space="preserve">Ga naar die UNIEC variantberekening in "Projecten" </t>
  </si>
  <si>
    <t>Ga naar resultaten exporteren</t>
  </si>
  <si>
    <t>Open het aangemaakte csv bestand links onderaan in de hoek</t>
  </si>
  <si>
    <t>Open in BENG Analyse tabblad V1 (of V2 of V3 of V4)</t>
  </si>
  <si>
    <t>Ga op cel A1 staan en druk op CtrlV</t>
  </si>
  <si>
    <t>De gegevens zijn nu gereed voor analyse.</t>
  </si>
  <si>
    <t>Exporteer Uniec3 bestand naar .csv bestandsformaat (zie groene kader)</t>
  </si>
  <si>
    <t>meer inzicht in effecten van BENG maatregelen voor de woningbouw via vergelijking van alternatieven</t>
  </si>
  <si>
    <t>Selecteer in Excel alle gegegvens via CtrA  CtrC</t>
  </si>
  <si>
    <t>warmte-kracht</t>
  </si>
  <si>
    <t>PEF (primaire energie factor)</t>
  </si>
  <si>
    <t>Energiegebruik ventilatoren (np*)</t>
  </si>
  <si>
    <t>menu&gt;</t>
  </si>
  <si>
    <t>Tester</t>
  </si>
  <si>
    <t>Export data vanuit UNIEC t.b.v. BENG Analyse</t>
  </si>
  <si>
    <t>Analyse:</t>
  </si>
  <si>
    <t>TO-juli maatregelen zomercomfort</t>
  </si>
  <si>
    <t>Voor geïnteresseerden is er tevens een tabblad met de numerieke informatie van de varianten naast elkaar.</t>
  </si>
  <si>
    <t>maatregelen zomercomfort</t>
  </si>
  <si>
    <t>Voorbeeld analyse</t>
  </si>
  <si>
    <t>Basis: een grote twee onder één kap woning met een gebruiksoppervlakte van 246 m2</t>
  </si>
  <si>
    <t>De woning is voorzien van koeling.</t>
  </si>
  <si>
    <t>De woning voldoet met de voorgestane maatregelen aan de eisen voor BENG1, BENG2, BENG3.</t>
  </si>
  <si>
    <t>De woning heeft actieve koeling. De voorliggende vraag is welke maatregelen kunnen worden voorgesteld om actieve koeling te voorkomen</t>
  </si>
  <si>
    <t>en toch te voldoen aan de eisen t.a.v. overmatige opwarming in de zomer als geen actieve koeling wordt aangebracht.</t>
  </si>
  <si>
    <t>De input / resultaten van de basiswoning zijn opgenomen in V1.</t>
  </si>
  <si>
    <t>Stap 1: onderzoeksplan</t>
  </si>
  <si>
    <t>Lees de gegevens in van de huidige woning met koeling</t>
  </si>
  <si>
    <t>Ga na wat er gebeurt als de actieve koeling wordt verwijderd. Welke orientaties laten dan een overschrijding zien t.a.v. BENG 4</t>
  </si>
  <si>
    <t>Ga na in de oorspronkelijke UNIEC file of de orientaties die een overschrijding van TOjuli laten zien voorzien zijn van een goede zonwering</t>
  </si>
  <si>
    <t>Ga na wat er gebeurt als de ramen van zonwering worden voorzien</t>
  </si>
  <si>
    <t>Ga na of binnenzonwering bij glas in deuren zinvol is</t>
  </si>
  <si>
    <t>Ga na of zomernachtventilatie een optie is.</t>
  </si>
  <si>
    <t xml:space="preserve">De resultaten van TO juli kunnen worden bestudeerd in </t>
  </si>
  <si>
    <t>TO juli grafiek</t>
  </si>
  <si>
    <t>TOjuli per orientatie</t>
  </si>
  <si>
    <t>In deze laatste grafiek is te zien welke orientaties een waarde van TOjuli hebben die de grenswaarde van 1,2 overschrijdt.</t>
  </si>
  <si>
    <t>Voor die orientaties zijn extra maatregelen relevant.</t>
  </si>
  <si>
    <t>De volgende berekeningen worden uitgevoerd in UNIEC:</t>
  </si>
  <si>
    <t>V1: Basis berekening (met koeling)</t>
  </si>
  <si>
    <t>V2: idem als V1, maar dan zonder actieve koeling, verder geen wijzigingen</t>
  </si>
  <si>
    <t>conclusies: voldaan wordt aan alle BENG deeleisen met actieve koeling</t>
  </si>
  <si>
    <t>Uit de UNIEC berekening blijkt dat er géén zonwering is.</t>
  </si>
  <si>
    <t>V3: idem als V2, maar dan alle ramen voorzien van grijze screens</t>
  </si>
  <si>
    <t>TOjuli per orientatie laat zien dat alleen op het westen TOjuli een overschrijding geeft, zie grafiek TOjuli (V2)</t>
  </si>
  <si>
    <t>Voorstel voor V3: alle ramen, maar niet de deuren, voorzien van screens (buitenzonwering)</t>
  </si>
  <si>
    <t>TOjuli per orientatie laat zien dat de TOjuli op het westen sterk is verbeterd.</t>
  </si>
  <si>
    <t>Voorstel voor V4: alle glas in de deuren voorzien van een reflecterende binnenzonwering</t>
  </si>
  <si>
    <t>Toch is er nog steeds een geringe TOjuli overschrijding (grafiek TOjuli V3).</t>
  </si>
  <si>
    <t>V4: idem als V3, maar dan alle glas van deuren voorzien van reflecterende binnenzonwering</t>
  </si>
  <si>
    <t>TOjuli voldoet nu voor alle orientaties.</t>
  </si>
  <si>
    <t>Stap 2 t/m 6: maak UNIEC berekeningen en voer analyses uit</t>
  </si>
  <si>
    <t>Conclusie: De woning kan met buitenzonwering op het westen voldoen aan de BENG-eisen zonder dat actieve koeling wordt geinstalleerd.</t>
  </si>
  <si>
    <t>Het glas in de deuren dient van een reflecterende binnenzonwering te worden voorzien.</t>
  </si>
  <si>
    <t>Einde voorbeeld analyse.</t>
  </si>
  <si>
    <t xml:space="preserve">Zeer goed geïsoleerde beglazing op het zuiden heeft door de zontoetreding netto weinig warmteverlies en beperkt de warmtebehoefte. </t>
  </si>
  <si>
    <r>
      <t>BENG1. de maximale energiebehoefte in kWh per m</t>
    </r>
    <r>
      <rPr>
        <sz val="11"/>
        <color rgb="FF222222"/>
        <rFont val="Calibri"/>
        <family val="2"/>
        <scheme val="minor"/>
      </rPr>
      <t>2 gebruiksoppervlak per jaar (kWh/m2.jr)</t>
    </r>
  </si>
  <si>
    <r>
      <t>BENG2. het maximale primair fossiel energiegebruik, in kWh per m</t>
    </r>
    <r>
      <rPr>
        <sz val="11"/>
        <color rgb="FF222222"/>
        <rFont val="Calibri"/>
        <family val="2"/>
        <scheme val="minor"/>
      </rPr>
      <t>2 gebruiksoppervlak per jaar (kWh/m2.jr)</t>
    </r>
  </si>
  <si>
    <t>Energieprestatievergoeding</t>
  </si>
  <si>
    <t>De gehanteerde afkortingen in de csv files van UNIEC, zie NTA8800 (gratis download via website NEN)</t>
  </si>
  <si>
    <t>Temperatuuroverschrijding in juli volgens de indicatieve berekeningsmethode NTA8800</t>
  </si>
  <si>
    <t>verder lezen - interessante websites:</t>
  </si>
  <si>
    <t>V1-verw</t>
  </si>
  <si>
    <t>V2-verw</t>
  </si>
  <si>
    <t>V3-verw</t>
  </si>
  <si>
    <t>V4-verw</t>
  </si>
  <si>
    <t>V1-koel</t>
  </si>
  <si>
    <t>V2-koel</t>
  </si>
  <si>
    <t>V3-koel</t>
  </si>
  <si>
    <t>V4-koel</t>
  </si>
  <si>
    <t>Specifieke warmtetransmissie- W/m2K / m2verliesoppervlakte</t>
  </si>
  <si>
    <t>Specifieke warmteverlies ventilatie m3/h / m2gebruiksoppervlakte</t>
  </si>
  <si>
    <t>Zontoetreding kWh/m2gebruiksoppervlakte</t>
  </si>
  <si>
    <t>Idem voor koeling</t>
  </si>
  <si>
    <t>Specifiek ventilatieverlies in periode met warmtebehoefte per m2 gebruiksoppervlakte</t>
  </si>
  <si>
    <t>Specifiek warmtetransmissieverlies in periode met warmtebehoefte per m2 verliesoppervlakte</t>
  </si>
  <si>
    <t>Zontoetreding (kWh) in periode met warmtebehoefte per m2 gebruiksoppervlakte</t>
  </si>
  <si>
    <t>gemiddelde U-waarde van de thermische schil</t>
  </si>
  <si>
    <t>ventilatie in de woning per m2 gebruiksoppervlakte</t>
  </si>
  <si>
    <t>de woning binnenkomt. Hierbij is het effect van zonwering</t>
  </si>
  <si>
    <t>Over de grafieken</t>
  </si>
  <si>
    <t>is de zonnewarmte die door de gebouwschil</t>
  </si>
  <si>
    <t>verliezen door transmissie en ventilatie en te benutten</t>
  </si>
  <si>
    <t>warmtewinsten door zontoetreding en interne bronnen.</t>
  </si>
  <si>
    <r>
      <rPr>
        <b/>
        <u/>
        <sz val="11"/>
        <color theme="1"/>
        <rFont val="Calibri"/>
        <family val="2"/>
        <scheme val="minor"/>
      </rPr>
      <t>Htrans / Averlies</t>
    </r>
    <r>
      <rPr>
        <sz val="11"/>
        <color theme="1"/>
        <rFont val="Calibri"/>
        <family val="2"/>
        <scheme val="minor"/>
      </rPr>
      <t xml:space="preserve"> is grosso modo een maat voor de </t>
    </r>
  </si>
  <si>
    <r>
      <rPr>
        <b/>
        <u/>
        <sz val="11"/>
        <color theme="1"/>
        <rFont val="Calibri"/>
        <family val="2"/>
        <scheme val="minor"/>
      </rPr>
      <t>Hvent / Ag</t>
    </r>
    <r>
      <rPr>
        <sz val="11"/>
        <color theme="1"/>
        <rFont val="Calibri"/>
        <family val="2"/>
        <scheme val="minor"/>
      </rPr>
      <t xml:space="preserve"> is grosso modo een maat voor de hoeveelheid</t>
    </r>
  </si>
  <si>
    <r>
      <rPr>
        <b/>
        <u/>
        <sz val="11"/>
        <color theme="1"/>
        <rFont val="Calibri"/>
        <family val="2"/>
        <scheme val="minor"/>
      </rPr>
      <t>QH;sol per m2 gebruiksoppervlakte</t>
    </r>
    <r>
      <rPr>
        <sz val="11"/>
        <color theme="1"/>
        <rFont val="Calibri"/>
        <family val="2"/>
        <scheme val="minor"/>
      </rPr>
      <t xml:space="preserve"> (in kWh/m2Ag) </t>
    </r>
  </si>
  <si>
    <t>Htrans, Hvent, Zonnewarmte</t>
  </si>
  <si>
    <t>transmissie/ventilatie/zonnewarmte</t>
  </si>
  <si>
    <t>Verdieping:</t>
  </si>
  <si>
    <t>Blad 1/4</t>
  </si>
  <si>
    <t>Blad 2/4</t>
  </si>
  <si>
    <t>Blad 3/4</t>
  </si>
  <si>
    <t>Blad 4/4</t>
  </si>
  <si>
    <t>VERDIEPING</t>
  </si>
  <si>
    <t xml:space="preserve">Disclaimer: </t>
  </si>
  <si>
    <t>(Let op! Gebruik geen andere cel!)</t>
  </si>
  <si>
    <r>
      <t xml:space="preserve">7. Ga in tabblad V1-V2-V3 of V4 </t>
    </r>
    <r>
      <rPr>
        <u/>
        <sz val="11"/>
        <color rgb="FFFF6600"/>
        <rFont val="Calibri"/>
        <family val="2"/>
        <scheme val="minor"/>
      </rPr>
      <t>in cel A1</t>
    </r>
    <r>
      <rPr>
        <sz val="11"/>
        <color rgb="FFFF6600"/>
        <rFont val="Calibri"/>
        <family val="2"/>
        <scheme val="minor"/>
      </rPr>
      <t xml:space="preserve"> staan</t>
    </r>
  </si>
  <si>
    <t>via de sneltoetsen CtrlV</t>
  </si>
  <si>
    <t>en plak de data (resultaten) uit de UNIEC export file)</t>
  </si>
  <si>
    <t xml:space="preserve">8. Herhaal 3x de stappen 1 t/m 7 voor data van UNIEC-variantberekeningen </t>
  </si>
  <si>
    <t>Maximaal 4 alternatieven zijn daarna te vergelijken in de paarse tabbladen van BENG Analyse.</t>
  </si>
  <si>
    <t>(kopieer maximaal 4x export data van UNIEC-variantberekeningen in cellen A1 van V1, V2, V3 en V4).</t>
  </si>
  <si>
    <t>Ruimte voor eigen opmerkingen:</t>
  </si>
  <si>
    <t>GRAFIEKEN</t>
  </si>
  <si>
    <t>van de warmte- en koelbehoefte per maand door warmte-</t>
  </si>
  <si>
    <t>verdisconteerd.</t>
  </si>
  <si>
    <t>V4 import</t>
  </si>
  <si>
    <r>
      <t xml:space="preserve">Kengetallen energieposten </t>
    </r>
    <r>
      <rPr>
        <sz val="7"/>
        <color theme="1"/>
        <rFont val="Calibri"/>
        <family val="2"/>
        <scheme val="minor"/>
      </rPr>
      <t>(niet primair)</t>
    </r>
  </si>
  <si>
    <t>De BENG Analyse tool is gratis te downloaden via de website www.Klimapedia.nl</t>
  </si>
  <si>
    <t>Onjuist gebruik van het programma kan voorts leiden tot verlies aan functionaliteit.</t>
  </si>
  <si>
    <t xml:space="preserve">Niettemin kunnen er fouten in voorkomen, en kan het zijn dat gebruikers getallen invullen die leiden tot oneigenlijk gebruik van de analysetool en onjuiste conclusies daaruit. </t>
  </si>
  <si>
    <t>- door: Saxion (Lectoraat Sustainable Building Technology) in samenwerking met Klimapedia</t>
  </si>
  <si>
    <t>of, beter, per oriëntatie in:</t>
  </si>
  <si>
    <t>Ontwerpfase</t>
  </si>
  <si>
    <t>omschrijving van de varianten:</t>
  </si>
  <si>
    <t>Datum bronbestand:</t>
  </si>
  <si>
    <t>&lt;eigen opmerkingen&gt;</t>
  </si>
  <si>
    <t>BENG Analyse Tool - Stappenplan</t>
  </si>
  <si>
    <t>blad 1/4</t>
  </si>
  <si>
    <t>blad 2/4</t>
  </si>
  <si>
    <t>blad 3/4</t>
  </si>
  <si>
    <t>blad 4/4</t>
  </si>
  <si>
    <t>BENG Analyse Tool: projectgrafieken</t>
  </si>
  <si>
    <t>&lt;selectie-</t>
  </si>
  <si>
    <t>Kengetallen warmte-</t>
  </si>
  <si>
    <t>bare energie</t>
  </si>
  <si>
    <t>Kengetallen hernieuw-</t>
  </si>
  <si>
    <t>De BENG-Analyse-tool is ontwikkeld om inzicht te krijgen in effecten van energiebesparende maatregelen door alternatieven met elkaar te vergelijken.</t>
  </si>
  <si>
    <t>De standaard output van vier verschillende BENG-berekeningen volgens rekenprogramma UNIEC3, zijn met de BENG-Analyse-tool te vergelijken.</t>
  </si>
  <si>
    <t>op effecten van maatregelen. Deze BENG-Analyse-tool zet van vier UNIEC3 berekeningen de (tussen)resultaten naast elkaar. Het maakt daarbij gebruik van de standaard</t>
  </si>
  <si>
    <t>De BENG-Analyse-tool voert zelf geen energieberekeningen uit. Wel zijn eigen kengetallen ontwikkeld op basis van de energieberekeningen.</t>
  </si>
  <si>
    <t>Versienummer V1.0 van de BENG-Analyse-tool 2023</t>
  </si>
  <si>
    <t>De BENG-Analyse-tool is ontwikkeld in Excel.</t>
  </si>
  <si>
    <t>De tool is alleen bruikbaar in combinatie met de standaard .csv output uit een UNIEC3 BENG-berekening (zie ook https://uniec3.nl/)</t>
  </si>
  <si>
    <t>De BENG-Analyse-tool is ontwikkeld:</t>
  </si>
  <si>
    <t>Met dank aan Timax voor het aanleveren van de voorbeeldwoningen</t>
  </si>
  <si>
    <t>De BENG-Analyse-tool versie V1.0 maakt gebruik van de standaard output van UNIEC files</t>
  </si>
  <si>
    <t>De BENG-Analyse-tool V1.0 is te gebruiken in combinatie met UNIEC versie 2023: 3.1.6.5 Bouwtrend B.V.</t>
  </si>
  <si>
    <t>Alle teksten en het rekenprogramma BENG-Analyse-tool zijn met de grootste zorgvuldigheid opgesteld.</t>
  </si>
  <si>
    <t>Er zijn verschillende commerciele rekenprogramma's op de markt beschikbaar om de BENG-berekening te maken (UNIEC3, Vabi).</t>
  </si>
  <si>
    <t>De BENG-Analyse-tool werkt alleen in combinatie met UNIEC3 berekeningen.</t>
  </si>
  <si>
    <t>UNIEC Bronbestanden voor varianten 1, 2, 3 en 4:</t>
  </si>
  <si>
    <t>Open de BENG-Analyse-tool in Ms Excel</t>
  </si>
  <si>
    <t>Open in de BENG-Analyse-tool één van de tabbladen V1, V2, V3 of V4 waarin je data uit een Uniec .csv exportfile wilt plaatsen (plakken)</t>
  </si>
  <si>
    <r>
      <t xml:space="preserve">Plak gekopieerde data in CelA1 van één van de tabbladen V1, V2, V3 of V4 van de BENG-Analyse-tool door </t>
    </r>
    <r>
      <rPr>
        <sz val="11"/>
        <color rgb="FF00B050"/>
        <rFont val="Calibri"/>
        <family val="2"/>
        <scheme val="minor"/>
      </rPr>
      <t>op cel A1 op CtrlV</t>
    </r>
    <r>
      <rPr>
        <sz val="11"/>
        <color theme="1"/>
        <rFont val="Calibri"/>
        <family val="2"/>
        <scheme val="minor"/>
      </rPr>
      <t xml:space="preserve"> te drukken</t>
    </r>
  </si>
  <si>
    <t>Herhaal de stappen 4b t/m 4d totdat alle te vergelijken varianten zijn gekopieerd in tabbladen V1 t/m V4 van BENG-Analyse</t>
  </si>
  <si>
    <t>Kopieren en plakken van data uit .csv exportfile van Uniec in BENG-Analyse (zie groene kader)</t>
  </si>
  <si>
    <t>Voer algemene projectgegevens in in tabblad ProjectGrafieken in BENG-Analyse</t>
  </si>
  <si>
    <t>Maak je BENG-Analyse</t>
  </si>
  <si>
    <t>Tabblad BenchmarkKengetallen</t>
  </si>
  <si>
    <t>Voorbeeld analyse. Gebruik van de BENG-Analyse-tool voor het bepalen van maatregelen voor TOjuli (zomercomfort)</t>
  </si>
  <si>
    <t>filenaam UNIEC bronbestand:</t>
  </si>
  <si>
    <t>Maandelijkse warmte- en koudebehoefte: inzicht in transmissie, ventilatie en zonnewarmtewinst</t>
  </si>
  <si>
    <t>De opstellers van de BENG-Analyse-tool, TKI Urban Energy, Saxion Hogeschool en Klimapedia, zijn niet verantwoordelijk voor conclusies die gebruikers trekken op basis van informatie uit de</t>
  </si>
  <si>
    <t>BENG-Analyse-tool.</t>
  </si>
  <si>
    <t>De maandelijkse warmtebalans (Blad 3/4) toont het totaal</t>
  </si>
  <si>
    <t>verw= waarden voor periode met warmtebehoefte</t>
  </si>
  <si>
    <t>koel= waarden voor periode met koelbehoefte</t>
  </si>
  <si>
    <t>Beschrijving varianten</t>
  </si>
  <si>
    <t>Voorbeeldwoning 2^1 kap</t>
  </si>
  <si>
    <t>UNIEC bronbestanden</t>
  </si>
  <si>
    <t>&lt;Ruimte voor eigen aantekeningen&gt;</t>
  </si>
  <si>
    <t>2^1kap - zonder koeling TOjuli 3,51 - met buitenzonwering op West incl deuren binnenzonwering</t>
  </si>
  <si>
    <t>2^1kap - zonder koeling TOjuli 3,51 - met buitenzonwering op West Excl deuren</t>
  </si>
  <si>
    <t>2^1kap-met koeling</t>
  </si>
  <si>
    <t>2^1kap - zonder koeling TOjuli 3,51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</si>
</sst>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d/mm/yy;@"/>
  </numFmts>
  <fonts count="60" x14ac:knownFonts="1">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sz val="11"/>
      <color theme="0"/>
      <name val="Calibri"/>
      <family val="2"/>
      <scheme val="minor"/>
    </font>
    <font>
      <sz val="11"/>
      <color theme="0" tint="-4.9989318521683403E-2"/>
      <name val="Calibri"/>
      <family val="2"/>
      <scheme val="minor"/>
    </font>
    <font>
      <sz val="8"/>
      <name val="Calibri"/>
      <family val="2"/>
      <scheme val="minor"/>
    </font>
    <font>
      <sz val="11"/>
      <color theme="1"/>
      <name val="Rockwell Light"/>
      <family val="1"/>
    </font>
    <font>
      <sz val="11"/>
      <color theme="0" tint="-0.249977111117893"/>
      <name val="Calibri"/>
      <family val="2"/>
      <scheme val="minor"/>
    </font>
    <font>
      <sz val="11"/>
      <color theme="5" tint="-0.249977111117893"/>
      <name val="Calibri"/>
      <family val="2"/>
      <scheme val="minor"/>
    </font>
    <font>
      <u/>
      <sz val="11"/>
      <color theme="10"/>
      <name val="Calibri"/>
      <family val="2"/>
      <scheme val="minor"/>
    </font>
    <font>
      <b/>
      <sz val="8"/>
      <color theme="1"/>
      <name val="Calibri"/>
      <family val="2"/>
      <scheme val="minor"/>
    </font>
    <font>
      <sz val="8"/>
      <color theme="1"/>
      <name val="Calibri"/>
      <family val="2"/>
      <scheme val="minor"/>
    </font>
    <font>
      <sz val="9"/>
      <color theme="1"/>
      <name val="Calibri"/>
      <family val="2"/>
      <scheme val="minor"/>
    </font>
    <font>
      <b/>
      <sz val="11"/>
      <name val="Calibri"/>
      <family val="2"/>
      <scheme val="minor"/>
    </font>
    <font>
      <sz val="22"/>
      <name val="Calibri"/>
      <family val="2"/>
      <scheme val="minor"/>
    </font>
    <font>
      <sz val="9"/>
      <name val="Calibri"/>
      <family val="2"/>
      <scheme val="minor"/>
    </font>
    <font>
      <sz val="11"/>
      <color rgb="FF00B050"/>
      <name val="Calibri"/>
      <family val="2"/>
      <scheme val="minor"/>
    </font>
    <font>
      <b/>
      <sz val="11"/>
      <color rgb="FF00B050"/>
      <name val="Calibri"/>
      <family val="2"/>
      <scheme val="minor"/>
    </font>
    <font>
      <b/>
      <sz val="11"/>
      <color theme="0"/>
      <name val="Calibri"/>
      <family val="2"/>
      <scheme val="minor"/>
    </font>
    <font>
      <b/>
      <sz val="36"/>
      <color theme="0"/>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u/>
      <sz val="11"/>
      <name val="Calibri"/>
      <family val="2"/>
      <scheme val="minor"/>
    </font>
    <font>
      <sz val="11"/>
      <color rgb="FFFF6600"/>
      <name val="Calibri"/>
      <family val="2"/>
      <scheme val="minor"/>
    </font>
    <font>
      <b/>
      <sz val="32"/>
      <color theme="0"/>
      <name val="Calibri"/>
      <family val="2"/>
      <scheme val="minor"/>
    </font>
    <font>
      <b/>
      <sz val="35"/>
      <color theme="0"/>
      <name val="Calibri"/>
      <family val="2"/>
      <scheme val="minor"/>
    </font>
    <font>
      <sz val="10"/>
      <color theme="1"/>
      <name val="Calibri"/>
      <family val="2"/>
      <scheme val="minor"/>
    </font>
    <font>
      <sz val="8"/>
      <color theme="0" tint="-0.499984740745262"/>
      <name val="Calibri"/>
      <family val="2"/>
      <scheme val="minor"/>
    </font>
    <font>
      <b/>
      <sz val="8"/>
      <color theme="0" tint="-0.499984740745262"/>
      <name val="Calibri"/>
      <family val="2"/>
      <scheme val="minor"/>
    </font>
    <font>
      <i/>
      <sz val="8"/>
      <color theme="0" tint="-0.499984740745262"/>
      <name val="Calibri"/>
      <family val="2"/>
      <scheme val="minor"/>
    </font>
    <font>
      <b/>
      <sz val="31"/>
      <color theme="0"/>
      <name val="Calibri"/>
      <family val="2"/>
      <scheme val="minor"/>
    </font>
    <font>
      <sz val="10"/>
      <name val="Calibri"/>
      <family val="2"/>
      <scheme val="minor"/>
    </font>
    <font>
      <sz val="8"/>
      <color rgb="FFFF6600"/>
      <name val="Calibri"/>
      <family val="2"/>
      <scheme val="minor"/>
    </font>
    <font>
      <i/>
      <sz val="8"/>
      <color rgb="FFFF6600"/>
      <name val="Calibri"/>
      <family val="2"/>
      <scheme val="minor"/>
    </font>
    <font>
      <sz val="8"/>
      <color theme="0" tint="-0.34998626667073579"/>
      <name val="Calibri"/>
      <family val="2"/>
      <scheme val="minor"/>
    </font>
    <font>
      <i/>
      <sz val="11"/>
      <color theme="0" tint="-0.34998626667073579"/>
      <name val="Calibri"/>
      <family val="2"/>
      <scheme val="minor"/>
    </font>
    <font>
      <b/>
      <i/>
      <sz val="14"/>
      <color theme="0"/>
      <name val="Calibri"/>
      <family val="2"/>
      <scheme val="minor"/>
    </font>
    <font>
      <b/>
      <sz val="11"/>
      <color rgb="FFFF6600"/>
      <name val="Calibri"/>
      <family val="2"/>
      <scheme val="minor"/>
    </font>
    <font>
      <sz val="8"/>
      <color theme="0"/>
      <name val="Calibri"/>
      <family val="2"/>
      <scheme val="minor"/>
    </font>
    <font>
      <u/>
      <sz val="8"/>
      <color theme="10"/>
      <name val="Calibri"/>
      <family val="2"/>
      <scheme val="minor"/>
    </font>
    <font>
      <b/>
      <sz val="8"/>
      <name val="Calibri"/>
      <family val="2"/>
      <scheme val="minor"/>
    </font>
    <font>
      <u/>
      <sz val="11"/>
      <color rgb="FFFF6600"/>
      <name val="Calibri"/>
      <family val="2"/>
      <scheme val="minor"/>
    </font>
    <font>
      <b/>
      <u/>
      <sz val="8"/>
      <color rgb="FFFF6600"/>
      <name val="Calibri"/>
      <family val="2"/>
      <scheme val="minor"/>
    </font>
    <font>
      <b/>
      <sz val="8"/>
      <color theme="7" tint="-0.249977111117893"/>
      <name val="Calibri"/>
      <family val="2"/>
      <scheme val="minor"/>
    </font>
    <font>
      <b/>
      <sz val="11"/>
      <color theme="7" tint="-0.249977111117893"/>
      <name val="Calibri"/>
      <family val="2"/>
      <scheme val="minor"/>
    </font>
    <font>
      <sz val="11"/>
      <color rgb="FF222222"/>
      <name val="Calibri"/>
      <family val="2"/>
      <scheme val="minor"/>
    </font>
    <font>
      <sz val="11"/>
      <color rgb="FF00B0F0"/>
      <name val="Calibri"/>
      <family val="2"/>
      <scheme val="minor"/>
    </font>
    <font>
      <b/>
      <u/>
      <sz val="11"/>
      <color theme="1"/>
      <name val="Calibri"/>
      <family val="2"/>
      <scheme val="minor"/>
    </font>
    <font>
      <u/>
      <sz val="11"/>
      <color theme="1"/>
      <name val="Calibri"/>
      <family val="2"/>
      <scheme val="minor"/>
    </font>
    <font>
      <i/>
      <u/>
      <sz val="8"/>
      <color theme="0" tint="-0.499984740745262"/>
      <name val="Calibri"/>
      <family val="2"/>
      <scheme val="minor"/>
    </font>
    <font>
      <sz val="7"/>
      <color theme="1"/>
      <name val="Calibri"/>
      <family val="2"/>
      <scheme val="minor"/>
    </font>
    <font>
      <u/>
      <sz val="11"/>
      <color theme="0"/>
      <name val="Calibri"/>
      <family val="2"/>
      <scheme val="minor"/>
    </font>
    <font>
      <b/>
      <u/>
      <sz val="11"/>
      <name val="Calibri"/>
      <family val="2"/>
      <scheme val="minor"/>
    </font>
    <font>
      <b/>
      <sz val="8"/>
      <color theme="0"/>
      <name val="Calibri"/>
      <family val="2"/>
      <scheme val="minor"/>
    </font>
    <font>
      <sz val="8"/>
      <color theme="0" tint="-0.249977111117893"/>
      <name val="Calibri"/>
      <family val="2"/>
      <scheme val="minor"/>
    </font>
    <font>
      <sz val="11"/>
      <color theme="0" tint="-0.34998626667073579"/>
      <name val="Calibri"/>
      <family val="2"/>
      <scheme val="minor"/>
    </font>
    <font>
      <b/>
      <sz val="11"/>
      <color theme="0" tint="-0.34998626667073579"/>
      <name val="Calibri"/>
      <family val="2"/>
      <scheme val="minor"/>
    </font>
    <font>
      <i/>
      <sz val="8"/>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66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33CC33"/>
        <bgColor indexed="64"/>
      </patternFill>
    </fill>
    <fill>
      <patternFill patternType="solid">
        <fgColor theme="0" tint="-0.249977111117893"/>
        <bgColor indexed="64"/>
      </patternFill>
    </fill>
    <fill>
      <patternFill patternType="solid">
        <fgColor rgb="FFFFC00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FFAEF"/>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rgb="FF00B050"/>
        <bgColor indexed="64"/>
      </patternFill>
    </fill>
  </fills>
  <borders count="16">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theme="7"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7" tint="-0.249977111117893"/>
      </left>
      <right style="thin">
        <color theme="7" tint="-0.249977111117893"/>
      </right>
      <top style="thin">
        <color theme="7" tint="-0.249977111117893"/>
      </top>
      <bottom/>
      <diagonal/>
    </border>
    <border>
      <left style="thin">
        <color theme="0" tint="-0.249977111117893"/>
      </left>
      <right/>
      <top/>
      <bottom/>
      <diagonal/>
    </border>
  </borders>
  <cellStyleXfs count="2">
    <xf numFmtId="0" fontId="0" fillId="0" borderId="0"/>
    <xf numFmtId="0" fontId="10" fillId="0" borderId="0" applyNumberFormat="0" applyFill="0" applyBorder="0" applyAlignment="0" applyProtection="0"/>
  </cellStyleXfs>
  <cellXfs count="256">
    <xf numFmtId="0" fontId="0" fillId="0" borderId="0" xfId="0"/>
    <xf numFmtId="0" fontId="0" fillId="2" borderId="0" xfId="0" applyFill="1"/>
    <xf numFmtId="0" fontId="3" fillId="2" borderId="0" xfId="0" applyFont="1" applyFill="1"/>
    <xf numFmtId="0" fontId="0" fillId="0" borderId="0" xfId="0" quotePrefix="1"/>
    <xf numFmtId="0" fontId="5" fillId="0" borderId="0" xfId="0" applyFont="1"/>
    <xf numFmtId="0" fontId="0" fillId="5" borderId="0" xfId="0" applyFill="1"/>
    <xf numFmtId="0" fontId="0" fillId="6" borderId="0" xfId="0" applyFill="1"/>
    <xf numFmtId="0" fontId="7" fillId="0" borderId="0" xfId="0" applyFont="1"/>
    <xf numFmtId="1" fontId="0" fillId="0" borderId="0" xfId="0" applyNumberFormat="1"/>
    <xf numFmtId="0" fontId="3" fillId="0" borderId="0" xfId="0" applyFont="1"/>
    <xf numFmtId="0" fontId="8" fillId="0" borderId="0" xfId="0" applyFont="1"/>
    <xf numFmtId="0" fontId="9" fillId="0" borderId="0" xfId="0" applyFont="1"/>
    <xf numFmtId="14" fontId="0" fillId="0" borderId="0" xfId="0" applyNumberFormat="1"/>
    <xf numFmtId="0" fontId="10" fillId="0" borderId="0" xfId="1" applyFill="1"/>
    <xf numFmtId="0" fontId="1" fillId="0" borderId="0" xfId="0" applyFont="1"/>
    <xf numFmtId="0" fontId="0" fillId="4" borderId="0" xfId="0" applyFill="1"/>
    <xf numFmtId="0" fontId="3" fillId="4" borderId="0" xfId="0" applyFont="1" applyFill="1"/>
    <xf numFmtId="0" fontId="8" fillId="4" borderId="0" xfId="0" applyFont="1" applyFill="1"/>
    <xf numFmtId="0" fontId="3" fillId="4" borderId="0" xfId="0" applyFont="1" applyFill="1" applyAlignment="1">
      <alignment horizontal="right"/>
    </xf>
    <xf numFmtId="0" fontId="0" fillId="0" borderId="1" xfId="0" applyBorder="1"/>
    <xf numFmtId="0" fontId="1" fillId="0" borderId="0" xfId="0" applyFont="1" applyAlignment="1">
      <alignment horizontal="center"/>
    </xf>
    <xf numFmtId="0" fontId="1" fillId="0" borderId="1" xfId="0" applyFont="1" applyBorder="1"/>
    <xf numFmtId="0" fontId="0" fillId="0" borderId="2" xfId="0" applyBorder="1"/>
    <xf numFmtId="0" fontId="0" fillId="5" borderId="1" xfId="0" applyFill="1" applyBorder="1"/>
    <xf numFmtId="0" fontId="0" fillId="5" borderId="2" xfId="0" applyFill="1" applyBorder="1"/>
    <xf numFmtId="0" fontId="0" fillId="5" borderId="3" xfId="0" applyFill="1" applyBorder="1"/>
    <xf numFmtId="0" fontId="0" fillId="5" borderId="4" xfId="0" applyFill="1" applyBorder="1"/>
    <xf numFmtId="0" fontId="0" fillId="5" borderId="5" xfId="0" applyFill="1" applyBorder="1"/>
    <xf numFmtId="0" fontId="5" fillId="4" borderId="1" xfId="0" applyFont="1" applyFill="1" applyBorder="1"/>
    <xf numFmtId="0" fontId="5" fillId="4" borderId="0" xfId="0" applyFont="1" applyFill="1"/>
    <xf numFmtId="0" fontId="5" fillId="4" borderId="0" xfId="0" applyFont="1" applyFill="1" applyAlignment="1">
      <alignment horizontal="left"/>
    </xf>
    <xf numFmtId="0" fontId="5" fillId="4" borderId="2" xfId="0" applyFont="1" applyFill="1" applyBorder="1"/>
    <xf numFmtId="0" fontId="5" fillId="4" borderId="2" xfId="0" applyFont="1" applyFill="1" applyBorder="1" applyAlignment="1">
      <alignment horizontal="left"/>
    </xf>
    <xf numFmtId="0" fontId="1" fillId="4" borderId="6" xfId="0" applyFont="1" applyFill="1" applyBorder="1"/>
    <xf numFmtId="0" fontId="1" fillId="4" borderId="7" xfId="0" applyFont="1" applyFill="1" applyBorder="1"/>
    <xf numFmtId="0" fontId="1" fillId="4" borderId="8" xfId="0" applyFont="1" applyFill="1" applyBorder="1"/>
    <xf numFmtId="0" fontId="3" fillId="6" borderId="0" xfId="0" applyFont="1" applyFill="1"/>
    <xf numFmtId="0" fontId="14" fillId="0" borderId="0" xfId="0" applyFont="1"/>
    <xf numFmtId="0" fontId="14" fillId="0" borderId="1" xfId="0" applyFont="1" applyBorder="1"/>
    <xf numFmtId="0" fontId="3" fillId="0" borderId="2" xfId="0" applyFont="1" applyBorder="1"/>
    <xf numFmtId="0" fontId="11" fillId="0" borderId="0" xfId="0" applyFont="1" applyAlignment="1">
      <alignment horizontal="right"/>
    </xf>
    <xf numFmtId="0" fontId="11" fillId="0" borderId="2" xfId="0" applyFont="1" applyBorder="1" applyAlignment="1">
      <alignment horizontal="right"/>
    </xf>
    <xf numFmtId="164" fontId="0" fillId="0" borderId="0" xfId="0" quotePrefix="1" applyNumberFormat="1" applyAlignment="1">
      <alignment horizontal="right"/>
    </xf>
    <xf numFmtId="164" fontId="0" fillId="0" borderId="2" xfId="0" quotePrefix="1" applyNumberFormat="1" applyBorder="1" applyAlignment="1">
      <alignment horizontal="right"/>
    </xf>
    <xf numFmtId="0" fontId="0" fillId="4" borderId="0" xfId="0" applyFill="1" applyAlignment="1">
      <alignment horizontal="right"/>
    </xf>
    <xf numFmtId="0" fontId="0" fillId="4" borderId="0" xfId="0" quotePrefix="1" applyFill="1" applyAlignment="1">
      <alignment horizontal="right"/>
    </xf>
    <xf numFmtId="0" fontId="10" fillId="5" borderId="0" xfId="1" applyFill="1"/>
    <xf numFmtId="0" fontId="0" fillId="5" borderId="0" xfId="0" applyFill="1" applyAlignment="1">
      <alignment horizontal="center"/>
    </xf>
    <xf numFmtId="0" fontId="0" fillId="5" borderId="0" xfId="0" quotePrefix="1" applyFill="1" applyAlignment="1">
      <alignment horizontal="right"/>
    </xf>
    <xf numFmtId="2" fontId="9" fillId="5" borderId="0" xfId="0" applyNumberFormat="1" applyFont="1" applyFill="1" applyAlignment="1">
      <alignment horizontal="right"/>
    </xf>
    <xf numFmtId="1" fontId="0" fillId="5" borderId="0" xfId="0" quotePrefix="1" applyNumberFormat="1" applyFill="1" applyAlignment="1">
      <alignment horizontal="right"/>
    </xf>
    <xf numFmtId="164" fontId="0" fillId="5" borderId="0" xfId="0" quotePrefix="1" applyNumberFormat="1" applyFill="1"/>
    <xf numFmtId="1" fontId="0" fillId="5" borderId="0" xfId="0" quotePrefix="1" applyNumberFormat="1" applyFill="1"/>
    <xf numFmtId="2" fontId="9" fillId="5" borderId="0" xfId="0" quotePrefix="1" applyNumberFormat="1" applyFont="1" applyFill="1"/>
    <xf numFmtId="0" fontId="8" fillId="5" borderId="0" xfId="0" applyFont="1" applyFill="1"/>
    <xf numFmtId="2" fontId="0" fillId="5" borderId="0" xfId="0" quotePrefix="1" applyNumberFormat="1" applyFill="1" applyAlignment="1">
      <alignment horizontal="right"/>
    </xf>
    <xf numFmtId="0" fontId="3" fillId="5" borderId="0" xfId="0" applyFont="1" applyFill="1"/>
    <xf numFmtId="165" fontId="0" fillId="5" borderId="0" xfId="0" applyNumberFormat="1" applyFill="1"/>
    <xf numFmtId="0" fontId="3" fillId="2" borderId="0" xfId="0" quotePrefix="1" applyFont="1" applyFill="1"/>
    <xf numFmtId="14" fontId="13" fillId="0" borderId="0" xfId="0" quotePrefix="1" applyNumberFormat="1" applyFont="1"/>
    <xf numFmtId="0" fontId="0" fillId="4" borderId="1" xfId="0" applyFill="1" applyBorder="1"/>
    <xf numFmtId="0" fontId="12" fillId="0" borderId="2" xfId="0" applyFont="1" applyBorder="1"/>
    <xf numFmtId="1" fontId="3" fillId="5" borderId="0" xfId="0" quotePrefix="1" applyNumberFormat="1" applyFont="1" applyFill="1" applyAlignment="1">
      <alignment horizontal="center"/>
    </xf>
    <xf numFmtId="0" fontId="8" fillId="5" borderId="0" xfId="0" applyFont="1" applyFill="1" applyAlignment="1">
      <alignment horizontal="center"/>
    </xf>
    <xf numFmtId="0" fontId="6" fillId="4" borderId="0" xfId="0" applyFont="1" applyFill="1" applyAlignment="1">
      <alignment horizontal="center"/>
    </xf>
    <xf numFmtId="0" fontId="3" fillId="4" borderId="0" xfId="0" applyFont="1" applyFill="1" applyAlignment="1">
      <alignment horizontal="center"/>
    </xf>
    <xf numFmtId="0" fontId="8" fillId="4" borderId="0" xfId="0" applyFont="1" applyFill="1" applyAlignment="1">
      <alignment horizontal="center"/>
    </xf>
    <xf numFmtId="0" fontId="8" fillId="4" borderId="0" xfId="0" applyFont="1" applyFill="1" applyAlignment="1">
      <alignment horizontal="right"/>
    </xf>
    <xf numFmtId="0" fontId="10" fillId="4" borderId="0" xfId="1" applyFill="1" applyAlignment="1">
      <alignment horizontal="right"/>
    </xf>
    <xf numFmtId="14" fontId="0" fillId="5" borderId="0" xfId="0" quotePrefix="1" applyNumberFormat="1" applyFill="1" applyAlignment="1">
      <alignment horizontal="right"/>
    </xf>
    <xf numFmtId="0" fontId="3" fillId="8" borderId="0" xfId="0" applyFont="1" applyFill="1"/>
    <xf numFmtId="0" fontId="15" fillId="4" borderId="0" xfId="0" applyFont="1" applyFill="1"/>
    <xf numFmtId="0" fontId="3" fillId="8" borderId="0" xfId="0" applyFont="1" applyFill="1" applyAlignment="1">
      <alignment horizontal="center"/>
    </xf>
    <xf numFmtId="0" fontId="16" fillId="8" borderId="0" xfId="0" applyFont="1" applyFill="1"/>
    <xf numFmtId="2" fontId="3" fillId="2" borderId="0" xfId="0" quotePrefix="1" applyNumberFormat="1" applyFont="1" applyFill="1"/>
    <xf numFmtId="0" fontId="3" fillId="4" borderId="0" xfId="0" quotePrefix="1" applyFont="1" applyFill="1"/>
    <xf numFmtId="0" fontId="0" fillId="9" borderId="0" xfId="0" applyFill="1"/>
    <xf numFmtId="14" fontId="12" fillId="0" borderId="0" xfId="0" quotePrefix="1" applyNumberFormat="1" applyFont="1" applyAlignment="1">
      <alignment horizontal="left"/>
    </xf>
    <xf numFmtId="2" fontId="3" fillId="2" borderId="0" xfId="0" applyNumberFormat="1" applyFont="1" applyFill="1"/>
    <xf numFmtId="2" fontId="3" fillId="8" borderId="0" xfId="0" applyNumberFormat="1" applyFont="1" applyFill="1"/>
    <xf numFmtId="0" fontId="0" fillId="0" borderId="0" xfId="0" applyAlignment="1">
      <alignment horizontal="left" vertical="top"/>
    </xf>
    <xf numFmtId="0" fontId="4" fillId="4" borderId="0" xfId="0" applyFont="1" applyFill="1"/>
    <xf numFmtId="0" fontId="20" fillId="4" borderId="0" xfId="0" applyFont="1" applyFill="1"/>
    <xf numFmtId="0" fontId="13" fillId="5" borderId="9" xfId="0" quotePrefix="1" applyFont="1" applyFill="1" applyBorder="1" applyAlignment="1">
      <alignment horizontal="center"/>
    </xf>
    <xf numFmtId="0" fontId="21" fillId="4" borderId="0" xfId="0" applyFont="1" applyFill="1"/>
    <xf numFmtId="0" fontId="19" fillId="0" borderId="0" xfId="0" applyFont="1"/>
    <xf numFmtId="0" fontId="4" fillId="0" borderId="0" xfId="0" applyFont="1"/>
    <xf numFmtId="2" fontId="3" fillId="0" borderId="0" xfId="0" applyNumberFormat="1" applyFont="1"/>
    <xf numFmtId="1" fontId="3" fillId="0" borderId="0" xfId="0" quotePrefix="1" applyNumberFormat="1" applyFont="1"/>
    <xf numFmtId="2" fontId="3" fillId="0" borderId="0" xfId="0" quotePrefix="1" applyNumberFormat="1" applyFont="1"/>
    <xf numFmtId="0" fontId="22" fillId="4" borderId="0" xfId="0" applyFont="1" applyFill="1"/>
    <xf numFmtId="0" fontId="16" fillId="0" borderId="0" xfId="0" applyFont="1"/>
    <xf numFmtId="0" fontId="16" fillId="0" borderId="2" xfId="0" applyFont="1" applyBorder="1"/>
    <xf numFmtId="0" fontId="14" fillId="4" borderId="0" xfId="0" applyFont="1" applyFill="1"/>
    <xf numFmtId="0" fontId="10" fillId="6" borderId="0" xfId="1" applyFill="1"/>
    <xf numFmtId="0" fontId="23" fillId="0" borderId="0" xfId="0" applyFont="1"/>
    <xf numFmtId="0" fontId="26" fillId="4" borderId="0" xfId="0" applyFont="1" applyFill="1"/>
    <xf numFmtId="0" fontId="27" fillId="4" borderId="0" xfId="0" applyFont="1" applyFill="1"/>
    <xf numFmtId="0" fontId="23" fillId="4" borderId="0" xfId="0" applyFont="1" applyFill="1"/>
    <xf numFmtId="0" fontId="28" fillId="0" borderId="0" xfId="0" applyFont="1"/>
    <xf numFmtId="0" fontId="12" fillId="0" borderId="0" xfId="0" applyFont="1"/>
    <xf numFmtId="0" fontId="29" fillId="0" borderId="0" xfId="0" applyFont="1"/>
    <xf numFmtId="0" fontId="30" fillId="0" borderId="0" xfId="0" applyFont="1"/>
    <xf numFmtId="0" fontId="31" fillId="0" borderId="0" xfId="0" applyFont="1"/>
    <xf numFmtId="0" fontId="3" fillId="11" borderId="0" xfId="0" applyFont="1" applyFill="1"/>
    <xf numFmtId="0" fontId="14" fillId="11" borderId="0" xfId="0" applyFont="1" applyFill="1"/>
    <xf numFmtId="0" fontId="4" fillId="11" borderId="0" xfId="0" applyFont="1" applyFill="1"/>
    <xf numFmtId="0" fontId="24" fillId="2" borderId="0" xfId="1" applyFont="1" applyFill="1"/>
    <xf numFmtId="0" fontId="10" fillId="2" borderId="0" xfId="1" applyFill="1"/>
    <xf numFmtId="0" fontId="24" fillId="6" borderId="0" xfId="1" applyFont="1" applyFill="1"/>
    <xf numFmtId="0" fontId="32" fillId="4" borderId="0" xfId="0" applyFont="1" applyFill="1"/>
    <xf numFmtId="0" fontId="34" fillId="8" borderId="0" xfId="0" applyFont="1" applyFill="1" applyAlignment="1">
      <alignment horizontal="center"/>
    </xf>
    <xf numFmtId="1" fontId="34" fillId="2" borderId="0" xfId="0" applyNumberFormat="1" applyFont="1" applyFill="1" applyAlignment="1">
      <alignment horizontal="left"/>
    </xf>
    <xf numFmtId="0" fontId="33" fillId="2" borderId="0" xfId="0" applyFont="1" applyFill="1"/>
    <xf numFmtId="0" fontId="25" fillId="0" borderId="0" xfId="0" applyFont="1"/>
    <xf numFmtId="0" fontId="11" fillId="0" borderId="0" xfId="0" applyFont="1"/>
    <xf numFmtId="0" fontId="35" fillId="0" borderId="0" xfId="0" applyFont="1"/>
    <xf numFmtId="0" fontId="35" fillId="0" borderId="0" xfId="0" applyFont="1" applyAlignment="1">
      <alignment horizontal="right"/>
    </xf>
    <xf numFmtId="0" fontId="35" fillId="0" borderId="0" xfId="0" applyFont="1" applyAlignment="1">
      <alignment vertical="top"/>
    </xf>
    <xf numFmtId="0" fontId="1" fillId="4" borderId="7" xfId="0" applyFont="1" applyFill="1" applyBorder="1" applyAlignment="1">
      <alignment horizontal="right"/>
    </xf>
    <xf numFmtId="0" fontId="36" fillId="0" borderId="0" xfId="0" applyFont="1"/>
    <xf numFmtId="0" fontId="31" fillId="0" borderId="12" xfId="0" applyFont="1" applyBorder="1"/>
    <xf numFmtId="0" fontId="6" fillId="0" borderId="0" xfId="0" applyFont="1"/>
    <xf numFmtId="0" fontId="0" fillId="15" borderId="0" xfId="0" applyFill="1"/>
    <xf numFmtId="0" fontId="3" fillId="15" borderId="0" xfId="0" applyFont="1" applyFill="1"/>
    <xf numFmtId="0" fontId="24" fillId="15" borderId="0" xfId="1" applyFont="1" applyFill="1"/>
    <xf numFmtId="0" fontId="22" fillId="15" borderId="0" xfId="0" applyFont="1" applyFill="1"/>
    <xf numFmtId="0" fontId="4" fillId="15" borderId="0" xfId="0" applyFont="1" applyFill="1"/>
    <xf numFmtId="0" fontId="31" fillId="4" borderId="0" xfId="0" applyFont="1" applyFill="1"/>
    <xf numFmtId="0" fontId="10" fillId="0" borderId="0" xfId="1"/>
    <xf numFmtId="0" fontId="0" fillId="3" borderId="0" xfId="0" applyFill="1"/>
    <xf numFmtId="0" fontId="1" fillId="3" borderId="0" xfId="0" applyFont="1" applyFill="1"/>
    <xf numFmtId="0" fontId="0" fillId="3" borderId="0" xfId="0" quotePrefix="1" applyFill="1"/>
    <xf numFmtId="0" fontId="37" fillId="0" borderId="0" xfId="0" applyFont="1"/>
    <xf numFmtId="0" fontId="2" fillId="0" borderId="0" xfId="0" applyFont="1"/>
    <xf numFmtId="0" fontId="0" fillId="0" borderId="0" xfId="0" applyAlignment="1">
      <alignment vertical="center"/>
    </xf>
    <xf numFmtId="0" fontId="1" fillId="6" borderId="0" xfId="0" applyFont="1" applyFill="1"/>
    <xf numFmtId="0" fontId="1" fillId="4" borderId="0" xfId="0" applyFont="1" applyFill="1"/>
    <xf numFmtId="0" fontId="17" fillId="0" borderId="0" xfId="0" applyFont="1"/>
    <xf numFmtId="0" fontId="6" fillId="0" borderId="10" xfId="0" applyFont="1" applyBorder="1"/>
    <xf numFmtId="0" fontId="0" fillId="0" borderId="11" xfId="0" applyBorder="1"/>
    <xf numFmtId="0" fontId="6" fillId="0" borderId="1" xfId="0" applyFont="1" applyBorder="1"/>
    <xf numFmtId="0" fontId="6" fillId="0" borderId="3" xfId="0" applyFont="1" applyBorder="1"/>
    <xf numFmtId="0" fontId="0" fillId="0" borderId="4" xfId="0" applyBorder="1"/>
    <xf numFmtId="0" fontId="1" fillId="0" borderId="0" xfId="0" quotePrefix="1" applyFont="1"/>
    <xf numFmtId="0" fontId="25" fillId="0" borderId="0" xfId="0" quotePrefix="1" applyFont="1"/>
    <xf numFmtId="0" fontId="39" fillId="3" borderId="0" xfId="0" quotePrefix="1" applyFont="1" applyFill="1"/>
    <xf numFmtId="2" fontId="6" fillId="2" borderId="0" xfId="0" applyNumberFormat="1" applyFont="1" applyFill="1" applyAlignment="1">
      <alignment horizontal="left"/>
    </xf>
    <xf numFmtId="2" fontId="6" fillId="2" borderId="0" xfId="0" applyNumberFormat="1" applyFont="1" applyFill="1" applyAlignment="1">
      <alignment horizontal="right"/>
    </xf>
    <xf numFmtId="0" fontId="6" fillId="2" borderId="0" xfId="0" applyFont="1" applyFill="1" applyAlignment="1">
      <alignment horizontal="right"/>
    </xf>
    <xf numFmtId="0" fontId="42" fillId="0" borderId="0" xfId="0" applyFont="1"/>
    <xf numFmtId="0" fontId="40" fillId="4" borderId="0" xfId="0" applyFont="1" applyFill="1" applyAlignment="1">
      <alignment horizontal="left"/>
    </xf>
    <xf numFmtId="0" fontId="40" fillId="15" borderId="0" xfId="0" applyFont="1" applyFill="1" applyAlignment="1">
      <alignment horizontal="left"/>
    </xf>
    <xf numFmtId="0" fontId="40" fillId="0" borderId="0" xfId="0" applyFont="1" applyAlignment="1">
      <alignment horizontal="left"/>
    </xf>
    <xf numFmtId="0" fontId="14" fillId="11" borderId="0" xfId="0" applyFont="1" applyFill="1" applyAlignment="1">
      <alignment horizontal="left"/>
    </xf>
    <xf numFmtId="0" fontId="41" fillId="2" borderId="0" xfId="1" applyFont="1" applyFill="1" applyAlignment="1">
      <alignment horizontal="left"/>
    </xf>
    <xf numFmtId="0" fontId="3" fillId="6" borderId="0" xfId="0" applyFont="1" applyFill="1" applyAlignment="1">
      <alignment horizontal="left"/>
    </xf>
    <xf numFmtId="0" fontId="6" fillId="2" borderId="0" xfId="0" applyFont="1" applyFill="1" applyAlignment="1">
      <alignment horizontal="left"/>
    </xf>
    <xf numFmtId="0" fontId="6" fillId="0" borderId="0" xfId="0" applyFont="1" applyAlignment="1">
      <alignment horizontal="left"/>
    </xf>
    <xf numFmtId="2" fontId="6" fillId="2" borderId="0" xfId="0" quotePrefix="1" applyNumberFormat="1" applyFont="1" applyFill="1" applyAlignment="1">
      <alignment horizontal="left"/>
    </xf>
    <xf numFmtId="2" fontId="6" fillId="0" borderId="0" xfId="0" applyNumberFormat="1" applyFont="1" applyAlignment="1">
      <alignment horizontal="left"/>
    </xf>
    <xf numFmtId="0" fontId="12" fillId="0" borderId="0" xfId="0" quotePrefix="1" applyFont="1"/>
    <xf numFmtId="0" fontId="11" fillId="0" borderId="0" xfId="0" applyFont="1" applyAlignment="1">
      <alignment horizontal="center"/>
    </xf>
    <xf numFmtId="0" fontId="0" fillId="5" borderId="0" xfId="0" quotePrefix="1" applyFill="1" applyAlignment="1">
      <alignment horizontal="left" vertical="top"/>
    </xf>
    <xf numFmtId="0" fontId="0" fillId="5" borderId="0" xfId="0" applyFill="1" applyAlignment="1">
      <alignment horizontal="left"/>
    </xf>
    <xf numFmtId="0" fontId="3" fillId="0" borderId="0" xfId="0" quotePrefix="1" applyFont="1"/>
    <xf numFmtId="0" fontId="44" fillId="0" borderId="0" xfId="0" applyFont="1" applyAlignment="1">
      <alignment vertical="top"/>
    </xf>
    <xf numFmtId="0" fontId="45" fillId="12" borderId="13" xfId="1" applyFont="1" applyFill="1" applyBorder="1"/>
    <xf numFmtId="0" fontId="45" fillId="13" borderId="13" xfId="1" applyFont="1" applyFill="1" applyBorder="1"/>
    <xf numFmtId="0" fontId="45" fillId="10" borderId="14" xfId="1" applyFont="1" applyFill="1" applyBorder="1"/>
    <xf numFmtId="0" fontId="45" fillId="14" borderId="13" xfId="1" applyFont="1" applyFill="1" applyBorder="1"/>
    <xf numFmtId="0" fontId="45" fillId="0" borderId="0" xfId="0" applyFont="1"/>
    <xf numFmtId="0" fontId="46" fillId="0" borderId="0" xfId="0" applyFont="1"/>
    <xf numFmtId="0" fontId="0" fillId="16" borderId="0" xfId="0" applyFill="1"/>
    <xf numFmtId="0" fontId="1" fillId="16" borderId="0" xfId="0" applyFont="1" applyFill="1"/>
    <xf numFmtId="0" fontId="0" fillId="5" borderId="7" xfId="0" applyFill="1" applyBorder="1"/>
    <xf numFmtId="0" fontId="0" fillId="5" borderId="8" xfId="0" applyFill="1" applyBorder="1"/>
    <xf numFmtId="0" fontId="1" fillId="5" borderId="1" xfId="0" applyFont="1" applyFill="1" applyBorder="1"/>
    <xf numFmtId="0" fontId="50" fillId="5" borderId="1" xfId="0" quotePrefix="1" applyFont="1" applyFill="1" applyBorder="1"/>
    <xf numFmtId="0" fontId="1" fillId="5" borderId="6" xfId="0" applyFont="1" applyFill="1" applyBorder="1"/>
    <xf numFmtId="0" fontId="51" fillId="0" borderId="0" xfId="0" applyFont="1"/>
    <xf numFmtId="0" fontId="40" fillId="15" borderId="0" xfId="0" applyFont="1" applyFill="1" applyAlignment="1">
      <alignment horizontal="left" wrapText="1"/>
    </xf>
    <xf numFmtId="0" fontId="3" fillId="15" borderId="0" xfId="0" applyFont="1" applyFill="1" applyAlignment="1">
      <alignment vertical="top"/>
    </xf>
    <xf numFmtId="0" fontId="3" fillId="2" borderId="7" xfId="0" applyFont="1" applyFill="1" applyBorder="1"/>
    <xf numFmtId="0" fontId="6" fillId="2" borderId="7" xfId="0" applyFont="1" applyFill="1" applyBorder="1" applyAlignment="1">
      <alignment horizontal="left"/>
    </xf>
    <xf numFmtId="0" fontId="6" fillId="4" borderId="0" xfId="0" applyFont="1" applyFill="1" applyAlignment="1">
      <alignment horizontal="left"/>
    </xf>
    <xf numFmtId="165" fontId="0" fillId="17" borderId="0" xfId="0" quotePrefix="1" applyNumberFormat="1" applyFill="1"/>
    <xf numFmtId="0" fontId="0" fillId="17" borderId="0" xfId="0" applyFill="1"/>
    <xf numFmtId="165" fontId="48" fillId="17" borderId="0" xfId="0" quotePrefix="1" applyNumberFormat="1" applyFont="1" applyFill="1"/>
    <xf numFmtId="165" fontId="0" fillId="17" borderId="0" xfId="0" applyNumberFormat="1" applyFill="1"/>
    <xf numFmtId="165" fontId="48" fillId="17" borderId="0" xfId="0" applyNumberFormat="1" applyFont="1" applyFill="1"/>
    <xf numFmtId="165" fontId="48" fillId="2" borderId="0" xfId="0" quotePrefix="1" applyNumberFormat="1" applyFont="1" applyFill="1"/>
    <xf numFmtId="0" fontId="0" fillId="0" borderId="0" xfId="0" applyAlignment="1">
      <alignment horizontal="left"/>
    </xf>
    <xf numFmtId="0" fontId="3" fillId="5" borderId="0" xfId="0" applyFont="1" applyFill="1" applyAlignment="1">
      <alignment horizontal="left" vertical="center"/>
    </xf>
    <xf numFmtId="0" fontId="1" fillId="5" borderId="0" xfId="0" applyFont="1" applyFill="1"/>
    <xf numFmtId="0" fontId="10" fillId="0" borderId="0" xfId="1" applyProtection="1">
      <protection locked="0"/>
    </xf>
    <xf numFmtId="0" fontId="3" fillId="6" borderId="0" xfId="0" applyFont="1" applyFill="1" applyAlignment="1" applyProtection="1">
      <alignment horizontal="left"/>
      <protection locked="0"/>
    </xf>
    <xf numFmtId="0" fontId="0" fillId="6" borderId="0" xfId="0" applyFill="1" applyProtection="1">
      <protection locked="0"/>
    </xf>
    <xf numFmtId="0" fontId="0" fillId="6" borderId="2" xfId="0" applyFill="1" applyBorder="1" applyProtection="1">
      <protection locked="0"/>
    </xf>
    <xf numFmtId="0" fontId="10" fillId="0" borderId="0" xfId="1" applyAlignment="1" applyProtection="1">
      <alignment vertical="top"/>
      <protection locked="0"/>
    </xf>
    <xf numFmtId="0" fontId="0" fillId="0" borderId="0" xfId="0" applyProtection="1">
      <protection locked="0"/>
    </xf>
    <xf numFmtId="2" fontId="3" fillId="5" borderId="0" xfId="0" applyNumberFormat="1" applyFont="1" applyFill="1" applyAlignment="1">
      <alignment horizontal="right"/>
    </xf>
    <xf numFmtId="2" fontId="3" fillId="5" borderId="0" xfId="0" quotePrefix="1" applyNumberFormat="1" applyFont="1" applyFill="1"/>
    <xf numFmtId="2" fontId="3" fillId="2" borderId="0" xfId="0" applyNumberFormat="1" applyFont="1" applyFill="1" applyProtection="1">
      <protection locked="0"/>
    </xf>
    <xf numFmtId="0" fontId="3" fillId="2" borderId="0" xfId="0" applyFont="1" applyFill="1" applyProtection="1">
      <protection locked="0"/>
    </xf>
    <xf numFmtId="0" fontId="6" fillId="2" borderId="0" xfId="0" applyFont="1" applyFill="1" applyAlignment="1" applyProtection="1">
      <alignment horizontal="left"/>
      <protection locked="0"/>
    </xf>
    <xf numFmtId="1" fontId="34" fillId="2" borderId="0" xfId="0" applyNumberFormat="1" applyFont="1" applyFill="1" applyAlignment="1" applyProtection="1">
      <alignment horizontal="left"/>
      <protection locked="0"/>
    </xf>
    <xf numFmtId="0" fontId="3" fillId="6" borderId="0" xfId="0" applyFont="1" applyFill="1" applyProtection="1">
      <protection locked="0"/>
    </xf>
    <xf numFmtId="0" fontId="0" fillId="0" borderId="0" xfId="0" applyAlignment="1">
      <alignment horizontal="right"/>
    </xf>
    <xf numFmtId="0" fontId="0" fillId="6" borderId="0" xfId="0" applyFill="1" applyAlignment="1">
      <alignment horizontal="right"/>
    </xf>
    <xf numFmtId="0" fontId="0" fillId="2" borderId="0" xfId="0" applyFill="1" applyAlignment="1">
      <alignment horizontal="right"/>
    </xf>
    <xf numFmtId="0" fontId="25" fillId="0" borderId="0" xfId="0" applyFont="1" applyAlignment="1">
      <alignment horizontal="right"/>
    </xf>
    <xf numFmtId="0" fontId="10" fillId="0" borderId="0" xfId="1" applyFill="1" applyProtection="1"/>
    <xf numFmtId="0" fontId="10" fillId="0" borderId="0" xfId="1" applyProtection="1"/>
    <xf numFmtId="0" fontId="3" fillId="8" borderId="0" xfId="0" applyFont="1" applyFill="1" applyAlignment="1">
      <alignment horizontal="left"/>
    </xf>
    <xf numFmtId="164" fontId="34" fillId="2" borderId="0" xfId="0" applyNumberFormat="1" applyFont="1" applyFill="1" applyAlignment="1" applyProtection="1">
      <alignment horizontal="left"/>
      <protection locked="0"/>
    </xf>
    <xf numFmtId="2" fontId="34" fillId="2" borderId="0" xfId="0" applyNumberFormat="1" applyFont="1" applyFill="1" applyAlignment="1" applyProtection="1">
      <alignment horizontal="left"/>
      <protection locked="0"/>
    </xf>
    <xf numFmtId="0" fontId="10" fillId="2" borderId="0" xfId="1" applyFill="1" applyAlignment="1">
      <alignment horizontal="left"/>
    </xf>
    <xf numFmtId="0" fontId="54" fillId="4" borderId="0" xfId="1" applyFont="1" applyFill="1" applyAlignment="1">
      <alignment horizontal="left"/>
    </xf>
    <xf numFmtId="0" fontId="54" fillId="4" borderId="0" xfId="1" applyFont="1" applyFill="1"/>
    <xf numFmtId="0" fontId="14" fillId="4" borderId="0" xfId="0" applyFont="1" applyFill="1" applyAlignment="1">
      <alignment horizontal="left"/>
    </xf>
    <xf numFmtId="0" fontId="14" fillId="15" borderId="0" xfId="0" applyFont="1" applyFill="1"/>
    <xf numFmtId="0" fontId="19" fillId="15" borderId="0" xfId="0" applyFont="1" applyFill="1"/>
    <xf numFmtId="0" fontId="55" fillId="15" borderId="0" xfId="0" applyFont="1" applyFill="1" applyAlignment="1">
      <alignment horizontal="left"/>
    </xf>
    <xf numFmtId="0" fontId="14" fillId="15" borderId="0" xfId="0" applyFont="1" applyFill="1" applyAlignment="1">
      <alignment vertical="top"/>
    </xf>
    <xf numFmtId="0" fontId="53" fillId="18" borderId="0" xfId="1" applyFont="1" applyFill="1"/>
    <xf numFmtId="0" fontId="53" fillId="7" borderId="0" xfId="1" applyFont="1" applyFill="1" applyProtection="1">
      <protection locked="0"/>
    </xf>
    <xf numFmtId="0" fontId="53" fillId="18" borderId="0" xfId="1" applyFont="1" applyFill="1" applyProtection="1">
      <protection locked="0"/>
    </xf>
    <xf numFmtId="0" fontId="1" fillId="15" borderId="15" xfId="0" applyFont="1" applyFill="1" applyBorder="1"/>
    <xf numFmtId="0" fontId="6" fillId="2" borderId="0" xfId="0" applyFont="1" applyFill="1"/>
    <xf numFmtId="0" fontId="56" fillId="2" borderId="0" xfId="0" applyFont="1" applyFill="1"/>
    <xf numFmtId="0" fontId="0" fillId="0" borderId="0" xfId="0" applyAlignment="1">
      <alignment vertical="top"/>
    </xf>
    <xf numFmtId="0" fontId="6" fillId="0" borderId="0" xfId="0" applyFont="1" applyAlignment="1">
      <alignment vertical="top"/>
    </xf>
    <xf numFmtId="0" fontId="6" fillId="0" borderId="0" xfId="0" quotePrefix="1" applyFont="1" applyAlignment="1">
      <alignment vertical="top" wrapText="1"/>
    </xf>
    <xf numFmtId="0" fontId="12" fillId="0" borderId="0" xfId="0" quotePrefix="1" applyFont="1" applyAlignment="1">
      <alignment horizontal="left"/>
    </xf>
    <xf numFmtId="0" fontId="57" fillId="0" borderId="0" xfId="0" applyFont="1"/>
    <xf numFmtId="0" fontId="58" fillId="0" borderId="0" xfId="0" applyFont="1" applyAlignment="1">
      <alignment horizontal="left"/>
    </xf>
    <xf numFmtId="0" fontId="59" fillId="0" borderId="0" xfId="0" applyFont="1"/>
    <xf numFmtId="0" fontId="36" fillId="0" borderId="0" xfId="0" applyFont="1" applyAlignment="1">
      <alignment vertical="top"/>
    </xf>
    <xf numFmtId="0" fontId="22" fillId="15" borderId="0" xfId="0" applyFont="1" applyFill="1" applyAlignment="1">
      <alignment horizontal="left" vertical="top" wrapText="1"/>
    </xf>
    <xf numFmtId="0" fontId="4" fillId="15" borderId="0" xfId="0" applyFont="1" applyFill="1" applyAlignment="1">
      <alignment horizontal="left" vertical="top" wrapText="1"/>
    </xf>
    <xf numFmtId="0" fontId="12" fillId="15" borderId="15" xfId="0" applyFont="1" applyFill="1" applyBorder="1" applyAlignment="1">
      <alignment horizontal="left" vertical="top" wrapText="1"/>
    </xf>
    <xf numFmtId="0" fontId="6" fillId="15" borderId="0" xfId="0" applyFont="1" applyFill="1" applyAlignment="1">
      <alignment horizontal="left" vertical="top" wrapText="1"/>
    </xf>
    <xf numFmtId="0" fontId="40" fillId="15" borderId="0" xfId="0" applyFont="1" applyFill="1" applyAlignment="1">
      <alignment horizontal="left" vertical="top" wrapText="1"/>
    </xf>
    <xf numFmtId="0" fontId="3" fillId="2" borderId="0" xfId="0" applyFont="1" applyFill="1" applyAlignment="1">
      <alignment horizontal="left" vertical="top" wrapText="1"/>
    </xf>
    <xf numFmtId="0" fontId="6" fillId="2" borderId="0" xfId="0" applyFont="1" applyFill="1" applyAlignment="1">
      <alignment horizontal="left" vertical="top" wrapText="1"/>
    </xf>
    <xf numFmtId="0" fontId="3" fillId="0" borderId="0" xfId="0" applyFont="1" applyAlignment="1">
      <alignment horizontal="left" vertical="top"/>
    </xf>
    <xf numFmtId="0" fontId="14" fillId="15" borderId="0" xfId="0" applyFont="1" applyFill="1" applyAlignment="1">
      <alignment horizontal="left" vertical="top"/>
    </xf>
    <xf numFmtId="0" fontId="10" fillId="9" borderId="0" xfId="1" applyFill="1" applyAlignment="1">
      <alignment horizontal="left"/>
    </xf>
    <xf numFmtId="0" fontId="42" fillId="6" borderId="0" xfId="0" applyFont="1" applyFill="1" applyAlignment="1" applyProtection="1">
      <alignment horizontal="left"/>
      <protection locked="0"/>
    </xf>
    <xf numFmtId="0" fontId="6" fillId="6" borderId="0" xfId="0" applyFont="1" applyFill="1" applyAlignment="1" applyProtection="1">
      <alignment horizontal="left"/>
      <protection locked="0"/>
    </xf>
    <xf numFmtId="0" fontId="3" fillId="6" borderId="0" xfId="0" applyFont="1" applyFill="1" applyAlignment="1" applyProtection="1">
      <alignment horizontal="left"/>
      <protection locked="0"/>
    </xf>
    <xf numFmtId="166" fontId="3" fillId="6" borderId="0" xfId="0" applyNumberFormat="1" applyFont="1" applyFill="1" applyAlignment="1" applyProtection="1">
      <alignment horizontal="left"/>
      <protection locked="0"/>
    </xf>
    <xf numFmtId="0" fontId="0" fillId="15" borderId="15" xfId="0" applyFill="1" applyBorder="1" applyAlignment="1">
      <alignment horizontal="left" vertical="top" wrapText="1"/>
    </xf>
    <xf numFmtId="0" fontId="0" fillId="15" borderId="0" xfId="0" applyFill="1" applyAlignment="1">
      <alignment horizontal="left" vertical="top" wrapText="1"/>
    </xf>
    <xf numFmtId="0" fontId="54" fillId="4" borderId="0" xfId="1" applyFont="1" applyFill="1" applyAlignment="1">
      <alignment horizontal="left"/>
    </xf>
  </cellXfs>
  <cellStyles count="2">
    <cellStyle name="Hyperlink" xfId="1" builtinId="8"/>
    <cellStyle name="Standaard" xfId="0" builtinId="0"/>
  </cellStyles>
  <dxfs count="12">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fgColor theme="5" tint="0.59996337778862885"/>
        </patternFill>
      </fill>
    </dxf>
    <dxf>
      <font>
        <color rgb="FFFF6600"/>
      </font>
      <fill>
        <patternFill>
          <fgColor theme="5" tint="0.39994506668294322"/>
          <bgColor theme="5" tint="0.39994506668294322"/>
        </patternFill>
      </fill>
    </dxf>
  </dxfs>
  <tableStyles count="0" defaultTableStyle="TableStyleMedium2" defaultPivotStyle="PivotStyleLight16"/>
  <colors>
    <mruColors>
      <color rgb="FFFFFFFF"/>
      <color rgb="FF9900CC"/>
      <color rgb="FF9966FF"/>
      <color rgb="FFFF6600"/>
      <color rgb="FFFFC000"/>
      <color rgb="FFCC0066"/>
      <color rgb="FFFFD03B"/>
      <color rgb="FFFFCC99"/>
      <color rgb="FFFFCC66"/>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8" Type="http://schemas.openxmlformats.org/officeDocument/2006/relationships/image" Target="../media/image51.sv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svg"/><Relationship Id="rId2" Type="http://schemas.openxmlformats.org/officeDocument/2006/relationships/image" Target="../media/image45.svg"/><Relationship Id="rId1" Type="http://schemas.openxmlformats.org/officeDocument/2006/relationships/image" Target="../media/image44.png"/><Relationship Id="rId6" Type="http://schemas.openxmlformats.org/officeDocument/2006/relationships/image" Target="../media/image49.svg"/><Relationship Id="rId11" Type="http://schemas.openxmlformats.org/officeDocument/2006/relationships/image" Target="../media/image54.png"/><Relationship Id="rId5" Type="http://schemas.openxmlformats.org/officeDocument/2006/relationships/image" Target="../media/image48.png"/><Relationship Id="rId10" Type="http://schemas.openxmlformats.org/officeDocument/2006/relationships/image" Target="../media/image53.svg"/><Relationship Id="rId4" Type="http://schemas.openxmlformats.org/officeDocument/2006/relationships/image" Target="../media/image47.svg"/><Relationship Id="rId9" Type="http://schemas.openxmlformats.org/officeDocument/2006/relationships/image" Target="../media/image52.png"/></Relationships>
</file>

<file path=xl/charts/_rels/chart19.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1.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2.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3.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4.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5.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6.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7.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8.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29.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1.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2.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3.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4.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5.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6.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7.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8.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39.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0.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1.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2.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3.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4.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5.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6.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7.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48.xml.rels><?xml version="1.0" encoding="UTF-8" standalone="yes"?>
<Relationships xmlns="http://schemas.openxmlformats.org/package/2006/relationships"><Relationship Id="rId8" Type="http://schemas.openxmlformats.org/officeDocument/2006/relationships/image" Target="../media/image53.sv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svg"/><Relationship Id="rId1" Type="http://schemas.openxmlformats.org/officeDocument/2006/relationships/image" Target="../media/image46.png"/><Relationship Id="rId6" Type="http://schemas.openxmlformats.org/officeDocument/2006/relationships/image" Target="../media/image51.svg"/><Relationship Id="rId5" Type="http://schemas.openxmlformats.org/officeDocument/2006/relationships/image" Target="../media/image50.png"/><Relationship Id="rId10" Type="http://schemas.openxmlformats.org/officeDocument/2006/relationships/image" Target="../media/image55.svg"/><Relationship Id="rId4" Type="http://schemas.openxmlformats.org/officeDocument/2006/relationships/image" Target="../media/image49.svg"/><Relationship Id="rId9" Type="http://schemas.openxmlformats.org/officeDocument/2006/relationships/image" Target="../media/image54.png"/></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BENG 1: Energiebehoefte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2"/>
          <c:order val="2"/>
          <c:tx>
            <c:strRef>
              <c:f>ProjectData!$B$30</c:f>
              <c:strCache>
                <c:ptCount val="1"/>
                <c:pt idx="0">
                  <c:v>BENG1 (energiebehoefte) kWh/m2</c:v>
                </c:pt>
              </c:strCache>
            </c:strRef>
          </c:tx>
          <c:spPr>
            <a:solidFill>
              <a:srgbClr val="FF6600"/>
            </a:solidFill>
            <a:ln>
              <a:noFill/>
            </a:ln>
            <a:effectLst/>
          </c:spPr>
          <c:invertIfNegative val="0"/>
          <c:cat>
            <c:strRef>
              <c:f>ProjectData!$D$23:$G$23</c:f>
              <c:strCache>
                <c:ptCount val="4"/>
                <c:pt idx="0">
                  <c:v>V1:</c:v>
                </c:pt>
                <c:pt idx="1">
                  <c:v>V2:</c:v>
                </c:pt>
                <c:pt idx="2">
                  <c:v>V3:</c:v>
                </c:pt>
                <c:pt idx="3">
                  <c:v>V4:</c:v>
                </c:pt>
              </c:strCache>
            </c:strRef>
          </c:cat>
          <c:val>
            <c:numRef>
              <c:f>ProjectData!$D$30:$G$30</c:f>
              <c:numCache>
                <c:formatCode>0.0</c:formatCode>
                <c:ptCount val="4"/>
                <c:pt idx="0">
                  <c:v>54.33</c:v>
                </c:pt>
                <c:pt idx="1">
                  <c:v>54.33</c:v>
                </c:pt>
                <c:pt idx="2">
                  <c:v>53.81</c:v>
                </c:pt>
                <c:pt idx="3">
                  <c:v>53.79</c:v>
                </c:pt>
              </c:numCache>
            </c:numRef>
          </c:val>
          <c:extLst>
            <c:ext xmlns:c16="http://schemas.microsoft.com/office/drawing/2014/chart" uri="{C3380CC4-5D6E-409C-BE32-E72D297353CC}">
              <c16:uniqueId val="{00000000-6BCB-4E9B-BFD9-C054BA24DBAB}"/>
            </c:ext>
          </c:extLst>
        </c:ser>
        <c:dLbls>
          <c:showLegendKey val="0"/>
          <c:showVal val="0"/>
          <c:showCatName val="0"/>
          <c:showSerName val="0"/>
          <c:showPercent val="0"/>
          <c:showBubbleSize val="0"/>
        </c:dLbls>
        <c:gapWidth val="150"/>
        <c:axId val="1680610928"/>
        <c:axId val="1680613008"/>
      </c:barChart>
      <c:lineChart>
        <c:grouping val="standard"/>
        <c:varyColors val="0"/>
        <c:ser>
          <c:idx val="0"/>
          <c:order val="0"/>
          <c:tx>
            <c:strRef>
              <c:f>ProjectData!$B$24:$C$24</c:f>
              <c:strCache>
                <c:ptCount val="2"/>
                <c:pt idx="0">
                  <c:v>BENG1 eis (standaard) (max)</c:v>
                </c:pt>
                <c:pt idx="1">
                  <c:v>kWh/m2</c:v>
                </c:pt>
              </c:strCache>
            </c:strRef>
          </c:tx>
          <c:spPr>
            <a:ln w="28575" cap="rnd">
              <a:solidFill>
                <a:srgbClr val="3366FF"/>
              </a:solidFill>
              <a:round/>
            </a:ln>
            <a:effectLst/>
          </c:spPr>
          <c:marker>
            <c:symbol val="circle"/>
            <c:size val="5"/>
            <c:spPr>
              <a:solidFill>
                <a:srgbClr val="3366FF"/>
              </a:solidFill>
              <a:ln w="9525">
                <a:solidFill>
                  <a:srgbClr val="3366FF"/>
                </a:solidFill>
              </a:ln>
              <a:effectLst/>
            </c:spPr>
          </c:marker>
          <c:cat>
            <c:strRef>
              <c:f>ProjectData!$D$23:$G$23</c:f>
              <c:strCache>
                <c:ptCount val="4"/>
                <c:pt idx="0">
                  <c:v>V1:</c:v>
                </c:pt>
                <c:pt idx="1">
                  <c:v>V2:</c:v>
                </c:pt>
                <c:pt idx="2">
                  <c:v>V3:</c:v>
                </c:pt>
                <c:pt idx="3">
                  <c:v>V4:</c:v>
                </c:pt>
              </c:strCache>
            </c:strRef>
          </c:cat>
          <c:val>
            <c:numRef>
              <c:f>ProjectData!$D$24:$G$24</c:f>
              <c:numCache>
                <c:formatCode>0.00</c:formatCode>
                <c:ptCount val="4"/>
                <c:pt idx="0">
                  <c:v>58.263414634146336</c:v>
                </c:pt>
                <c:pt idx="1">
                  <c:v>58.263414634146336</c:v>
                </c:pt>
                <c:pt idx="2">
                  <c:v>58.263414634146336</c:v>
                </c:pt>
                <c:pt idx="3">
                  <c:v>58.263414634146336</c:v>
                </c:pt>
              </c:numCache>
            </c:numRef>
          </c:val>
          <c:smooth val="0"/>
          <c:extLst>
            <c:ext xmlns:c16="http://schemas.microsoft.com/office/drawing/2014/chart" uri="{C3380CC4-5D6E-409C-BE32-E72D297353CC}">
              <c16:uniqueId val="{00000001-6BCB-4E9B-BFD9-C054BA24DBAB}"/>
            </c:ext>
          </c:extLst>
        </c:ser>
        <c:ser>
          <c:idx val="1"/>
          <c:order val="1"/>
          <c:tx>
            <c:strRef>
              <c:f>ProjectData!$B$25:$C$25</c:f>
              <c:strCache>
                <c:ptCount val="2"/>
                <c:pt idx="0">
                  <c:v>BENG1 eis lichte bouw (&lt;500 kg/m2) (max)</c:v>
                </c:pt>
                <c:pt idx="1">
                  <c:v>kWh/m2</c:v>
                </c:pt>
              </c:strCache>
            </c:strRef>
          </c:tx>
          <c:spPr>
            <a:ln w="28575" cap="rnd">
              <a:solidFill>
                <a:srgbClr val="99CCFF"/>
              </a:solidFill>
              <a:round/>
            </a:ln>
            <a:effectLst/>
          </c:spPr>
          <c:marker>
            <c:symbol val="circle"/>
            <c:size val="5"/>
            <c:spPr>
              <a:solidFill>
                <a:srgbClr val="99CCFF"/>
              </a:solidFill>
              <a:ln w="9525">
                <a:solidFill>
                  <a:srgbClr val="99CCFF"/>
                </a:solidFill>
              </a:ln>
              <a:effectLst/>
            </c:spPr>
          </c:marker>
          <c:cat>
            <c:strRef>
              <c:f>ProjectData!$D$23:$G$23</c:f>
              <c:strCache>
                <c:ptCount val="4"/>
                <c:pt idx="0">
                  <c:v>V1:</c:v>
                </c:pt>
                <c:pt idx="1">
                  <c:v>V2:</c:v>
                </c:pt>
                <c:pt idx="2">
                  <c:v>V3:</c:v>
                </c:pt>
                <c:pt idx="3">
                  <c:v>V4:</c:v>
                </c:pt>
              </c:strCache>
            </c:strRef>
          </c:cat>
          <c:val>
            <c:numRef>
              <c:f>ProjectData!$D$25:$G$25</c:f>
              <c:numCache>
                <c:formatCode>0.00</c:formatCode>
                <c:ptCount val="4"/>
                <c:pt idx="0">
                  <c:v>63.263414634146336</c:v>
                </c:pt>
                <c:pt idx="1">
                  <c:v>63.263414634146336</c:v>
                </c:pt>
                <c:pt idx="2">
                  <c:v>63.263414634146336</c:v>
                </c:pt>
                <c:pt idx="3">
                  <c:v>63.263414634146336</c:v>
                </c:pt>
              </c:numCache>
            </c:numRef>
          </c:val>
          <c:smooth val="0"/>
          <c:extLst>
            <c:ext xmlns:c16="http://schemas.microsoft.com/office/drawing/2014/chart" uri="{C3380CC4-5D6E-409C-BE32-E72D297353CC}">
              <c16:uniqueId val="{00000002-6BCB-4E9B-BFD9-C054BA24DBAB}"/>
            </c:ext>
          </c:extLst>
        </c:ser>
        <c:dLbls>
          <c:showLegendKey val="0"/>
          <c:showVal val="0"/>
          <c:showCatName val="0"/>
          <c:showSerName val="0"/>
          <c:showPercent val="0"/>
          <c:showBubbleSize val="0"/>
        </c:dLbls>
        <c:marker val="1"/>
        <c:smooth val="0"/>
        <c:axId val="1680610928"/>
        <c:axId val="1680613008"/>
      </c:lineChart>
      <c:catAx>
        <c:axId val="16806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3008"/>
        <c:crosses val="autoZero"/>
        <c:auto val="1"/>
        <c:lblAlgn val="ctr"/>
        <c:lblOffset val="100"/>
        <c:noMultiLvlLbl val="0"/>
      </c:catAx>
      <c:valAx>
        <c:axId val="1680613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BENG 1 [kWh/m2) (np)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0928"/>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Warmtebehoefte en koudebehoefte</a:t>
            </a:r>
            <a:r>
              <a:rPr lang="nl-NL" baseline="0"/>
              <a:t> [kWh]</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ProjectData!$B$81:$C$81</c:f>
              <c:strCache>
                <c:ptCount val="2"/>
                <c:pt idx="0">
                  <c:v>Warmtebehoefte (kWh)</c:v>
                </c:pt>
              </c:strCache>
            </c:strRef>
          </c:tx>
          <c:spPr>
            <a:solidFill>
              <a:srgbClr val="FF6600"/>
            </a:solidFill>
            <a:ln>
              <a:noFill/>
            </a:ln>
            <a:effectLst/>
          </c:spPr>
          <c:invertIfNegative val="0"/>
          <c:cat>
            <c:strRef>
              <c:f>ProjectData!$D$80:$G$80</c:f>
              <c:strCache>
                <c:ptCount val="4"/>
                <c:pt idx="0">
                  <c:v>V1:</c:v>
                </c:pt>
                <c:pt idx="1">
                  <c:v>V2:</c:v>
                </c:pt>
                <c:pt idx="2">
                  <c:v>V3:</c:v>
                </c:pt>
                <c:pt idx="3">
                  <c:v>V4:</c:v>
                </c:pt>
              </c:strCache>
            </c:strRef>
          </c:cat>
          <c:val>
            <c:numRef>
              <c:f>ProjectData!$D$81:$G$81</c:f>
              <c:numCache>
                <c:formatCode>0</c:formatCode>
                <c:ptCount val="4"/>
                <c:pt idx="0">
                  <c:v>6599.1721228973802</c:v>
                </c:pt>
                <c:pt idx="1">
                  <c:v>6599.1721228973802</c:v>
                </c:pt>
                <c:pt idx="2">
                  <c:v>6769.8137220077697</c:v>
                </c:pt>
                <c:pt idx="3">
                  <c:v>6802.5552440943102</c:v>
                </c:pt>
              </c:numCache>
            </c:numRef>
          </c:val>
          <c:extLst>
            <c:ext xmlns:c16="http://schemas.microsoft.com/office/drawing/2014/chart" uri="{C3380CC4-5D6E-409C-BE32-E72D297353CC}">
              <c16:uniqueId val="{00000000-2296-44B9-946B-54726A62345E}"/>
            </c:ext>
          </c:extLst>
        </c:ser>
        <c:ser>
          <c:idx val="1"/>
          <c:order val="1"/>
          <c:tx>
            <c:strRef>
              <c:f>ProjectData!$B$82:$C$82</c:f>
              <c:strCache>
                <c:ptCount val="2"/>
                <c:pt idx="0">
                  <c:v>Koudebehoefte (kWh)</c:v>
                </c:pt>
              </c:strCache>
            </c:strRef>
          </c:tx>
          <c:spPr>
            <a:solidFill>
              <a:srgbClr val="9900CC"/>
            </a:solidFill>
            <a:ln>
              <a:noFill/>
            </a:ln>
            <a:effectLst/>
          </c:spPr>
          <c:invertIfNegative val="0"/>
          <c:cat>
            <c:strRef>
              <c:f>ProjectData!$D$80:$G$80</c:f>
              <c:strCache>
                <c:ptCount val="4"/>
                <c:pt idx="0">
                  <c:v>V1:</c:v>
                </c:pt>
                <c:pt idx="1">
                  <c:v>V2:</c:v>
                </c:pt>
                <c:pt idx="2">
                  <c:v>V3:</c:v>
                </c:pt>
                <c:pt idx="3">
                  <c:v>V4:</c:v>
                </c:pt>
              </c:strCache>
            </c:strRef>
          </c:cat>
          <c:val>
            <c:numRef>
              <c:f>ProjectData!$D$82:$G$82</c:f>
              <c:numCache>
                <c:formatCode>0</c:formatCode>
                <c:ptCount val="4"/>
                <c:pt idx="0">
                  <c:v>841.49629730310699</c:v>
                </c:pt>
                <c:pt idx="1">
                  <c:v>957.30157341565405</c:v>
                </c:pt>
                <c:pt idx="2">
                  <c:v>522.99662712451504</c:v>
                </c:pt>
                <c:pt idx="3">
                  <c:v>461.30638411754501</c:v>
                </c:pt>
              </c:numCache>
            </c:numRef>
          </c:val>
          <c:extLst>
            <c:ext xmlns:c16="http://schemas.microsoft.com/office/drawing/2014/chart" uri="{C3380CC4-5D6E-409C-BE32-E72D297353CC}">
              <c16:uniqueId val="{00000001-2296-44B9-946B-54726A62345E}"/>
            </c:ext>
          </c:extLst>
        </c:ser>
        <c:dLbls>
          <c:showLegendKey val="0"/>
          <c:showVal val="0"/>
          <c:showCatName val="0"/>
          <c:showSerName val="0"/>
          <c:showPercent val="0"/>
          <c:showBubbleSize val="0"/>
        </c:dLbls>
        <c:gapWidth val="219"/>
        <c:overlap val="-27"/>
        <c:axId val="729002111"/>
        <c:axId val="729013343"/>
      </c:barChart>
      <c:catAx>
        <c:axId val="72900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9013343"/>
        <c:crosses val="autoZero"/>
        <c:auto val="1"/>
        <c:lblAlgn val="ctr"/>
        <c:lblOffset val="100"/>
        <c:noMultiLvlLbl val="0"/>
      </c:catAx>
      <c:valAx>
        <c:axId val="7290133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9002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400" b="0" i="0" u="none" strike="noStrike" baseline="0">
                <a:effectLst/>
              </a:rPr>
              <a:t>Htrans;verw / A;ls</a:t>
            </a:r>
            <a:endParaRPr lang="nl-NL"/>
          </a:p>
          <a:p>
            <a:pPr>
              <a:defRPr/>
            </a:pPr>
            <a:r>
              <a:rPr lang="nl-NL" sz="1200"/>
              <a:t>specifiek warmteverlies transmissie t.b.v. berekening</a:t>
            </a:r>
            <a:r>
              <a:rPr lang="nl-NL" sz="1200" baseline="0"/>
              <a:t> warmtebehoefte (U.A / A;ls) (W/m2K)</a:t>
            </a:r>
            <a:endParaRPr lang="nl-NL"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ProjectData!$D$83</c:f>
              <c:strCache>
                <c:ptCount val="1"/>
                <c:pt idx="0">
                  <c:v>V1-verw</c:v>
                </c:pt>
              </c:strCache>
            </c:strRef>
          </c:tx>
          <c:spPr>
            <a:ln w="28575" cap="rnd">
              <a:solidFill>
                <a:srgbClr val="9900CC"/>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ProjectData!$D$84:$D$95</c:f>
              <c:numCache>
                <c:formatCode>0.000</c:formatCode>
                <c:ptCount val="12"/>
                <c:pt idx="0">
                  <c:v>0.40967899375527822</c:v>
                </c:pt>
                <c:pt idx="1">
                  <c:v>0.4082548846525394</c:v>
                </c:pt>
                <c:pt idx="2">
                  <c:v>0.40436414622830757</c:v>
                </c:pt>
                <c:pt idx="3">
                  <c:v>0.3990492987013266</c:v>
                </c:pt>
                <c:pt idx="4">
                  <c:v>0.39373445117434558</c:v>
                </c:pt>
                <c:pt idx="5">
                  <c:v>0.3898437127501162</c:v>
                </c:pt>
                <c:pt idx="6">
                  <c:v>0.38841960364736711</c:v>
                </c:pt>
                <c:pt idx="7">
                  <c:v>0.3898437127501162</c:v>
                </c:pt>
                <c:pt idx="8">
                  <c:v>0.39373445117434558</c:v>
                </c:pt>
                <c:pt idx="9">
                  <c:v>0.3990492987013266</c:v>
                </c:pt>
                <c:pt idx="10">
                  <c:v>0.40436414622830757</c:v>
                </c:pt>
                <c:pt idx="11">
                  <c:v>0.4082548846525394</c:v>
                </c:pt>
              </c:numCache>
            </c:numRef>
          </c:val>
          <c:smooth val="0"/>
          <c:extLst>
            <c:ext xmlns:c16="http://schemas.microsoft.com/office/drawing/2014/chart" uri="{C3380CC4-5D6E-409C-BE32-E72D297353CC}">
              <c16:uniqueId val="{00000000-CAAC-4BAF-BE32-E2386115F949}"/>
            </c:ext>
          </c:extLst>
        </c:ser>
        <c:ser>
          <c:idx val="1"/>
          <c:order val="1"/>
          <c:tx>
            <c:strRef>
              <c:f>ProjectData!$E$83</c:f>
              <c:strCache>
                <c:ptCount val="1"/>
                <c:pt idx="0">
                  <c:v>V2-verw</c:v>
                </c:pt>
              </c:strCache>
            </c:strRef>
          </c:tx>
          <c:spPr>
            <a:ln w="28575" cap="rnd">
              <a:solidFill>
                <a:schemeClr val="accent2"/>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ProjectData!$E$84:$E$95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1-CAAC-4BAF-BE32-E2386115F949}"/>
            </c:ext>
          </c:extLst>
        </c:ser>
        <c:ser>
          <c:idx val="2"/>
          <c:order val="2"/>
          <c:tx>
            <c:strRef>
              <c:f>ProjectData!$F$83</c:f>
              <c:strCache>
                <c:ptCount val="1"/>
                <c:pt idx="0">
                  <c:v>V3-verw</c:v>
                </c:pt>
              </c:strCache>
            </c:strRef>
          </c:tx>
          <c:spPr>
            <a:ln w="28575" cap="rnd">
              <a:solidFill>
                <a:srgbClr val="00B050"/>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ProjectData!$F$84:$F$95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2-CAAC-4BAF-BE32-E2386115F949}"/>
            </c:ext>
          </c:extLst>
        </c:ser>
        <c:ser>
          <c:idx val="3"/>
          <c:order val="3"/>
          <c:tx>
            <c:strRef>
              <c:f>ProjectData!$G$83</c:f>
              <c:strCache>
                <c:ptCount val="1"/>
                <c:pt idx="0">
                  <c:v>V4-verw</c:v>
                </c:pt>
              </c:strCache>
            </c:strRef>
          </c:tx>
          <c:spPr>
            <a:ln w="28575" cap="rnd">
              <a:solidFill>
                <a:schemeClr val="accent4"/>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ProjectData!$G$84:$G$95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3-CAAC-4BAF-BE32-E2386115F949}"/>
            </c:ext>
          </c:extLst>
        </c:ser>
        <c:dLbls>
          <c:showLegendKey val="0"/>
          <c:showVal val="0"/>
          <c:showCatName val="0"/>
          <c:showSerName val="0"/>
          <c:showPercent val="0"/>
          <c:showBubbleSize val="0"/>
        </c:dLbls>
        <c:smooth val="0"/>
        <c:axId val="1642787167"/>
        <c:axId val="1642794367"/>
      </c:lineChart>
      <c:catAx>
        <c:axId val="164278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794367"/>
        <c:crosses val="autoZero"/>
        <c:auto val="1"/>
        <c:lblAlgn val="ctr"/>
        <c:lblOffset val="100"/>
        <c:noMultiLvlLbl val="0"/>
      </c:catAx>
      <c:valAx>
        <c:axId val="16427943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78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400" b="0" i="0" u="none" strike="noStrike" baseline="0">
                <a:effectLst/>
              </a:rPr>
              <a:t>Htrans;koel/A;ls</a:t>
            </a:r>
            <a:endParaRPr lang="nl-NL"/>
          </a:p>
          <a:p>
            <a:pPr>
              <a:defRPr/>
            </a:pPr>
            <a:r>
              <a:rPr lang="nl-NL" sz="1200"/>
              <a:t>specifiek warmteverlies transmissie</a:t>
            </a:r>
            <a:r>
              <a:rPr lang="nl-NL" sz="1200" baseline="0"/>
              <a:t> t.b.v. berekening koelbehoefte (U.A / A;ls)</a:t>
            </a:r>
          </a:p>
          <a:p>
            <a:pPr>
              <a:defRPr/>
            </a:pPr>
            <a:r>
              <a:rPr lang="nl-NL" sz="1200" baseline="0"/>
              <a:t>(W/m2K)</a:t>
            </a:r>
            <a:endParaRPr lang="nl-NL"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5"/>
          <c:order val="5"/>
          <c:tx>
            <c:strRef>
              <c:f>ProjectData!$I$83</c:f>
              <c:strCache>
                <c:ptCount val="1"/>
                <c:pt idx="0">
                  <c:v>V1-koel</c:v>
                </c:pt>
              </c:strCache>
            </c:strRef>
          </c:tx>
          <c:spPr>
            <a:ln w="28575" cap="rnd">
              <a:solidFill>
                <a:srgbClr val="9966FF"/>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ProjectData!$I$84:$I$95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0-F9D3-4882-9A0A-F997421127BD}"/>
            </c:ext>
          </c:extLst>
        </c:ser>
        <c:ser>
          <c:idx val="6"/>
          <c:order val="6"/>
          <c:tx>
            <c:strRef>
              <c:f>ProjectData!$J$83</c:f>
              <c:strCache>
                <c:ptCount val="1"/>
                <c:pt idx="0">
                  <c:v>V2-koel</c:v>
                </c:pt>
              </c:strCache>
            </c:strRef>
          </c:tx>
          <c:spPr>
            <a:ln w="28575" cap="rnd">
              <a:solidFill>
                <a:srgbClr val="FF6600"/>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ProjectData!$J$84:$J$95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1-F9D3-4882-9A0A-F997421127BD}"/>
            </c:ext>
          </c:extLst>
        </c:ser>
        <c:ser>
          <c:idx val="7"/>
          <c:order val="7"/>
          <c:tx>
            <c:strRef>
              <c:f>ProjectData!$K$83</c:f>
              <c:strCache>
                <c:ptCount val="1"/>
                <c:pt idx="0">
                  <c:v>V3-koel</c:v>
                </c:pt>
              </c:strCache>
            </c:strRef>
          </c:tx>
          <c:spPr>
            <a:ln w="28575" cap="rnd">
              <a:solidFill>
                <a:srgbClr val="92D050"/>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ProjectData!$K$84:$K$95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2-F9D3-4882-9A0A-F997421127BD}"/>
            </c:ext>
          </c:extLst>
        </c:ser>
        <c:ser>
          <c:idx val="8"/>
          <c:order val="8"/>
          <c:tx>
            <c:strRef>
              <c:f>ProjectData!$L$83</c:f>
              <c:strCache>
                <c:ptCount val="1"/>
                <c:pt idx="0">
                  <c:v>V4-koel</c:v>
                </c:pt>
              </c:strCache>
            </c:strRef>
          </c:tx>
          <c:spPr>
            <a:ln w="28575" cap="rnd">
              <a:solidFill>
                <a:schemeClr val="accent4">
                  <a:lumMod val="75000"/>
                </a:schemeClr>
              </a:solidFill>
              <a:round/>
            </a:ln>
            <a:effectLst/>
          </c:spPr>
          <c:marker>
            <c:symbol val="none"/>
          </c:marker>
          <c:cat>
            <c:strRef>
              <c:f>ProjectData!$B$84:$C$95</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ProjectData!$L$84:$L$95</c:f>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c:ext xmlns:c16="http://schemas.microsoft.com/office/drawing/2014/chart" uri="{C3380CC4-5D6E-409C-BE32-E72D297353CC}">
              <c16:uniqueId val="{00000003-F9D3-4882-9A0A-F997421127BD}"/>
            </c:ext>
          </c:extLst>
        </c:ser>
        <c:dLbls>
          <c:showLegendKey val="0"/>
          <c:showVal val="0"/>
          <c:showCatName val="0"/>
          <c:showSerName val="0"/>
          <c:showPercent val="0"/>
          <c:showBubbleSize val="0"/>
        </c:dLbls>
        <c:smooth val="0"/>
        <c:axId val="1642549087"/>
        <c:axId val="1642530847"/>
        <c:extLst>
          <c:ext xmlns:c15="http://schemas.microsoft.com/office/drawing/2012/chart" uri="{02D57815-91ED-43cb-92C2-25804820EDAC}">
            <c15:filteredLineSeries>
              <c15:ser>
                <c:idx val="0"/>
                <c:order val="0"/>
                <c:tx>
                  <c:strRef>
                    <c:extLst>
                      <c:ext uri="{02D57815-91ED-43cb-92C2-25804820EDAC}">
                        <c15:formulaRef>
                          <c15:sqref>ProjectData!$D$83</c15:sqref>
                        </c15:formulaRef>
                      </c:ext>
                    </c:extLst>
                    <c:strCache>
                      <c:ptCount val="1"/>
                      <c:pt idx="0">
                        <c:v>V1-verw</c:v>
                      </c:pt>
                    </c:strCache>
                  </c:strRef>
                </c:tx>
                <c:spPr>
                  <a:ln w="28575" cap="rnd">
                    <a:solidFill>
                      <a:schemeClr val="accent1"/>
                    </a:solidFill>
                    <a:round/>
                  </a:ln>
                  <a:effectLst/>
                </c:spPr>
                <c:marker>
                  <c:symbol val="none"/>
                </c:marker>
                <c:cat>
                  <c:strRef>
                    <c:extLst>
                      <c:ext uri="{02D57815-91ED-43cb-92C2-25804820EDAC}">
                        <c15:formulaRef>
                          <c15:sqref>ProjectData!$B$84:$C$95</c15:sqref>
                        </c15:formulaRef>
                      </c:ext>
                    </c:extLst>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extLst>
                      <c:ext uri="{02D57815-91ED-43cb-92C2-25804820EDAC}">
                        <c15:formulaRef>
                          <c15:sqref>ProjectData!$D$84:$D$95</c15:sqref>
                        </c15:formulaRef>
                      </c:ext>
                    </c:extLst>
                    <c:numCache>
                      <c:formatCode>0.000</c:formatCode>
                      <c:ptCount val="12"/>
                      <c:pt idx="0">
                        <c:v>0.40967899375527822</c:v>
                      </c:pt>
                      <c:pt idx="1">
                        <c:v>0.4082548846525394</c:v>
                      </c:pt>
                      <c:pt idx="2">
                        <c:v>0.40436414622830757</c:v>
                      </c:pt>
                      <c:pt idx="3">
                        <c:v>0.3990492987013266</c:v>
                      </c:pt>
                      <c:pt idx="4">
                        <c:v>0.39373445117434558</c:v>
                      </c:pt>
                      <c:pt idx="5">
                        <c:v>0.3898437127501162</c:v>
                      </c:pt>
                      <c:pt idx="6">
                        <c:v>0.38841960364736711</c:v>
                      </c:pt>
                      <c:pt idx="7">
                        <c:v>0.3898437127501162</c:v>
                      </c:pt>
                      <c:pt idx="8">
                        <c:v>0.39373445117434558</c:v>
                      </c:pt>
                      <c:pt idx="9">
                        <c:v>0.3990492987013266</c:v>
                      </c:pt>
                      <c:pt idx="10">
                        <c:v>0.40436414622830757</c:v>
                      </c:pt>
                      <c:pt idx="11">
                        <c:v>0.4082548846525394</c:v>
                      </c:pt>
                    </c:numCache>
                  </c:numRef>
                </c:val>
                <c:smooth val="0"/>
                <c:extLst>
                  <c:ext xmlns:c16="http://schemas.microsoft.com/office/drawing/2014/chart" uri="{C3380CC4-5D6E-409C-BE32-E72D297353CC}">
                    <c16:uniqueId val="{00000004-F9D3-4882-9A0A-F997421127B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ProjectData!$E$83</c15:sqref>
                        </c15:formulaRef>
                      </c:ext>
                    </c:extLst>
                    <c:strCache>
                      <c:ptCount val="1"/>
                      <c:pt idx="0">
                        <c:v>V2-verw</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ProjectData!$B$84:$C$95</c15:sqref>
                        </c15:formulaRef>
                      </c:ext>
                    </c:extLst>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ProjectData!$E$84:$E$95</c15:sqref>
                        </c15:formulaRef>
                      </c:ext>
                    </c:extLst>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xmlns:c15="http://schemas.microsoft.com/office/drawing/2012/chart">
                  <c:ext xmlns:c16="http://schemas.microsoft.com/office/drawing/2014/chart" uri="{C3380CC4-5D6E-409C-BE32-E72D297353CC}">
                    <c16:uniqueId val="{00000005-F9D3-4882-9A0A-F997421127B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ProjectData!$F$83</c15:sqref>
                        </c15:formulaRef>
                      </c:ext>
                    </c:extLst>
                    <c:strCache>
                      <c:ptCount val="1"/>
                      <c:pt idx="0">
                        <c:v>V3-verw</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ProjectData!$B$84:$C$95</c15:sqref>
                        </c15:formulaRef>
                      </c:ext>
                    </c:extLst>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ProjectData!$F$84:$F$95</c15:sqref>
                        </c15:formulaRef>
                      </c:ext>
                    </c:extLst>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xmlns:c15="http://schemas.microsoft.com/office/drawing/2012/chart">
                  <c:ext xmlns:c16="http://schemas.microsoft.com/office/drawing/2014/chart" uri="{C3380CC4-5D6E-409C-BE32-E72D297353CC}">
                    <c16:uniqueId val="{00000006-F9D3-4882-9A0A-F997421127B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ProjectData!$G$83</c15:sqref>
                        </c15:formulaRef>
                      </c:ext>
                    </c:extLst>
                    <c:strCache>
                      <c:ptCount val="1"/>
                      <c:pt idx="0">
                        <c:v>V4-verw</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ProjectData!$B$84:$C$95</c15:sqref>
                        </c15:formulaRef>
                      </c:ext>
                    </c:extLst>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ProjectData!$G$84:$G$95</c15:sqref>
                        </c15:formulaRef>
                      </c:ext>
                    </c:extLst>
                    <c:numCache>
                      <c:formatCode>0.000</c:formatCode>
                      <c:ptCount val="12"/>
                      <c:pt idx="0">
                        <c:v>0.40967899375527822</c:v>
                      </c:pt>
                      <c:pt idx="1">
                        <c:v>0.40825488465252907</c:v>
                      </c:pt>
                      <c:pt idx="2">
                        <c:v>0.40436414622829736</c:v>
                      </c:pt>
                      <c:pt idx="3">
                        <c:v>0.3990492987013165</c:v>
                      </c:pt>
                      <c:pt idx="4">
                        <c:v>0.39373445117433564</c:v>
                      </c:pt>
                      <c:pt idx="5">
                        <c:v>0.38984371275010637</c:v>
                      </c:pt>
                      <c:pt idx="6">
                        <c:v>0.38841960364735728</c:v>
                      </c:pt>
                      <c:pt idx="7">
                        <c:v>0.38984371275010637</c:v>
                      </c:pt>
                      <c:pt idx="8">
                        <c:v>0.39373445117433564</c:v>
                      </c:pt>
                      <c:pt idx="9">
                        <c:v>0.3990492987013165</c:v>
                      </c:pt>
                      <c:pt idx="10">
                        <c:v>0.40436414622829736</c:v>
                      </c:pt>
                      <c:pt idx="11">
                        <c:v>0.40825488465252907</c:v>
                      </c:pt>
                    </c:numCache>
                  </c:numRef>
                </c:val>
                <c:smooth val="0"/>
                <c:extLst xmlns:c15="http://schemas.microsoft.com/office/drawing/2012/chart">
                  <c:ext xmlns:c16="http://schemas.microsoft.com/office/drawing/2014/chart" uri="{C3380CC4-5D6E-409C-BE32-E72D297353CC}">
                    <c16:uniqueId val="{00000007-F9D3-4882-9A0A-F997421127B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ProjectData!$H$83</c15:sqref>
                        </c15:formulaRef>
                      </c:ext>
                    </c:extLst>
                    <c:strCache>
                      <c:ptCount val="1"/>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ProjectData!$B$84:$C$95</c15:sqref>
                        </c15:formulaRef>
                      </c:ext>
                    </c:extLst>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ProjectData!$H$84:$H$95</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8-F9D3-4882-9A0A-F997421127BD}"/>
                  </c:ext>
                </c:extLst>
              </c15:ser>
            </c15:filteredLineSeries>
          </c:ext>
        </c:extLst>
      </c:lineChart>
      <c:catAx>
        <c:axId val="1642549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530847"/>
        <c:crosses val="autoZero"/>
        <c:auto val="1"/>
        <c:lblAlgn val="ctr"/>
        <c:lblOffset val="100"/>
        <c:noMultiLvlLbl val="0"/>
      </c:catAx>
      <c:valAx>
        <c:axId val="16425308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549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400" b="0" i="0" u="none" strike="noStrike" baseline="0">
                <a:effectLst/>
              </a:rPr>
              <a:t>Htrans;koel / A;ls</a:t>
            </a:r>
            <a:endParaRPr lang="nl-NL"/>
          </a:p>
          <a:p>
            <a:pPr>
              <a:defRPr/>
            </a:pPr>
            <a:r>
              <a:rPr lang="nl-NL" sz="1200"/>
              <a:t>specifiek warmteverlies ventilatie &amp; infiltratie t.b.v.</a:t>
            </a:r>
            <a:r>
              <a:rPr lang="nl-NL" sz="1200" baseline="0"/>
              <a:t> berekening </a:t>
            </a:r>
            <a:r>
              <a:rPr lang="nl-NL" sz="1200"/>
              <a:t>warmtebehoefte (m3/h.m2A;g)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ProjectData!$D$96</c:f>
              <c:strCache>
                <c:ptCount val="1"/>
                <c:pt idx="0">
                  <c:v>V1-verw</c:v>
                </c:pt>
              </c:strCache>
            </c:strRef>
          </c:tx>
          <c:spPr>
            <a:ln w="28575" cap="rnd">
              <a:solidFill>
                <a:srgbClr val="9900CC"/>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ProjectData!$D$97:$D$108</c:f>
              <c:numCache>
                <c:formatCode>0.000</c:formatCode>
                <c:ptCount val="12"/>
                <c:pt idx="0">
                  <c:v>0.89722105694336463</c:v>
                </c:pt>
                <c:pt idx="1">
                  <c:v>1.1054835441713662</c:v>
                </c:pt>
                <c:pt idx="2">
                  <c:v>0.88846976076515172</c:v>
                </c:pt>
                <c:pt idx="3">
                  <c:v>0.89459183511367957</c:v>
                </c:pt>
                <c:pt idx="4">
                  <c:v>0.86829686809159756</c:v>
                </c:pt>
                <c:pt idx="5">
                  <c:v>0.83082696007138079</c:v>
                </c:pt>
                <c:pt idx="6">
                  <c:v>0.80097098559848945</c:v>
                </c:pt>
                <c:pt idx="7">
                  <c:v>0.77827098035984277</c:v>
                </c:pt>
                <c:pt idx="8">
                  <c:v>0.82029341663210686</c:v>
                </c:pt>
                <c:pt idx="9">
                  <c:v>0.83535675520457564</c:v>
                </c:pt>
                <c:pt idx="10">
                  <c:v>0.84951325806407163</c:v>
                </c:pt>
                <c:pt idx="11">
                  <c:v>0.85774229923701151</c:v>
                </c:pt>
              </c:numCache>
            </c:numRef>
          </c:val>
          <c:smooth val="0"/>
          <c:extLst>
            <c:ext xmlns:c16="http://schemas.microsoft.com/office/drawing/2014/chart" uri="{C3380CC4-5D6E-409C-BE32-E72D297353CC}">
              <c16:uniqueId val="{00000000-47AA-40C1-B4F4-F40BCD7628AD}"/>
            </c:ext>
          </c:extLst>
        </c:ser>
        <c:ser>
          <c:idx val="1"/>
          <c:order val="1"/>
          <c:tx>
            <c:strRef>
              <c:f>ProjectData!$E$96</c:f>
              <c:strCache>
                <c:ptCount val="1"/>
                <c:pt idx="0">
                  <c:v>V2-verw</c:v>
                </c:pt>
              </c:strCache>
            </c:strRef>
          </c:tx>
          <c:spPr>
            <a:ln w="28575" cap="rnd">
              <a:solidFill>
                <a:schemeClr val="accent2"/>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ProjectData!$E$97:$E$108</c:f>
              <c:numCache>
                <c:formatCode>0.000</c:formatCode>
                <c:ptCount val="12"/>
                <c:pt idx="0">
                  <c:v>0.89722105694336463</c:v>
                </c:pt>
                <c:pt idx="1">
                  <c:v>1.1054835441713662</c:v>
                </c:pt>
                <c:pt idx="2">
                  <c:v>0.88846976076515172</c:v>
                </c:pt>
                <c:pt idx="3">
                  <c:v>0.89459183511367957</c:v>
                </c:pt>
                <c:pt idx="4">
                  <c:v>0.86829686809159756</c:v>
                </c:pt>
                <c:pt idx="5">
                  <c:v>0.83082696007138079</c:v>
                </c:pt>
                <c:pt idx="6">
                  <c:v>0.80097098559848945</c:v>
                </c:pt>
                <c:pt idx="7">
                  <c:v>0.77827098035984277</c:v>
                </c:pt>
                <c:pt idx="8">
                  <c:v>0.82029341663210686</c:v>
                </c:pt>
                <c:pt idx="9">
                  <c:v>0.83535675520457564</c:v>
                </c:pt>
                <c:pt idx="10">
                  <c:v>0.84951325806407163</c:v>
                </c:pt>
                <c:pt idx="11">
                  <c:v>0.85774229923701151</c:v>
                </c:pt>
              </c:numCache>
            </c:numRef>
          </c:val>
          <c:smooth val="0"/>
          <c:extLst>
            <c:ext xmlns:c16="http://schemas.microsoft.com/office/drawing/2014/chart" uri="{C3380CC4-5D6E-409C-BE32-E72D297353CC}">
              <c16:uniqueId val="{00000001-47AA-40C1-B4F4-F40BCD7628AD}"/>
            </c:ext>
          </c:extLst>
        </c:ser>
        <c:ser>
          <c:idx val="2"/>
          <c:order val="2"/>
          <c:tx>
            <c:strRef>
              <c:f>ProjectData!$F$96</c:f>
              <c:strCache>
                <c:ptCount val="1"/>
                <c:pt idx="0">
                  <c:v>V3-verw</c:v>
                </c:pt>
              </c:strCache>
            </c:strRef>
          </c:tx>
          <c:spPr>
            <a:ln w="28575" cap="rnd">
              <a:solidFill>
                <a:srgbClr val="00B050"/>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ProjectData!$F$97:$F$108</c:f>
              <c:numCache>
                <c:formatCode>0.000</c:formatCode>
                <c:ptCount val="12"/>
                <c:pt idx="0">
                  <c:v>0.89722105694336463</c:v>
                </c:pt>
                <c:pt idx="1">
                  <c:v>1.1054835441713662</c:v>
                </c:pt>
                <c:pt idx="2">
                  <c:v>0.88846976076515172</c:v>
                </c:pt>
                <c:pt idx="3">
                  <c:v>0.89459183511367957</c:v>
                </c:pt>
                <c:pt idx="4">
                  <c:v>0.86829686809159756</c:v>
                </c:pt>
                <c:pt idx="5">
                  <c:v>0.83082696007138079</c:v>
                </c:pt>
                <c:pt idx="6">
                  <c:v>0.80097098559848945</c:v>
                </c:pt>
                <c:pt idx="7">
                  <c:v>0.77827098035984277</c:v>
                </c:pt>
                <c:pt idx="8">
                  <c:v>0.82029341663210686</c:v>
                </c:pt>
                <c:pt idx="9">
                  <c:v>0.83535675520457564</c:v>
                </c:pt>
                <c:pt idx="10">
                  <c:v>0.84951325806407163</c:v>
                </c:pt>
                <c:pt idx="11">
                  <c:v>0.85774229923701151</c:v>
                </c:pt>
              </c:numCache>
            </c:numRef>
          </c:val>
          <c:smooth val="0"/>
          <c:extLst>
            <c:ext xmlns:c16="http://schemas.microsoft.com/office/drawing/2014/chart" uri="{C3380CC4-5D6E-409C-BE32-E72D297353CC}">
              <c16:uniqueId val="{00000002-47AA-40C1-B4F4-F40BCD7628AD}"/>
            </c:ext>
          </c:extLst>
        </c:ser>
        <c:ser>
          <c:idx val="3"/>
          <c:order val="3"/>
          <c:tx>
            <c:strRef>
              <c:f>ProjectData!$G$96</c:f>
              <c:strCache>
                <c:ptCount val="1"/>
                <c:pt idx="0">
                  <c:v>V4-verw</c:v>
                </c:pt>
              </c:strCache>
            </c:strRef>
          </c:tx>
          <c:spPr>
            <a:ln w="28575" cap="rnd">
              <a:solidFill>
                <a:schemeClr val="accent4"/>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ProjectData!$G$97:$G$108</c:f>
              <c:numCache>
                <c:formatCode>0.000</c:formatCode>
                <c:ptCount val="12"/>
                <c:pt idx="0">
                  <c:v>0.89722105694336463</c:v>
                </c:pt>
                <c:pt idx="1">
                  <c:v>1.1054835441713662</c:v>
                </c:pt>
                <c:pt idx="2">
                  <c:v>0.88846976076515172</c:v>
                </c:pt>
                <c:pt idx="3">
                  <c:v>0.89459183511367957</c:v>
                </c:pt>
                <c:pt idx="4">
                  <c:v>0.86829686809159756</c:v>
                </c:pt>
                <c:pt idx="5">
                  <c:v>0.83082696007138079</c:v>
                </c:pt>
                <c:pt idx="6">
                  <c:v>0.80097098559848945</c:v>
                </c:pt>
                <c:pt idx="7">
                  <c:v>0.77827098035984277</c:v>
                </c:pt>
                <c:pt idx="8">
                  <c:v>0.82029341663210686</c:v>
                </c:pt>
                <c:pt idx="9">
                  <c:v>0.83535675520457564</c:v>
                </c:pt>
                <c:pt idx="10">
                  <c:v>0.84951325806407163</c:v>
                </c:pt>
                <c:pt idx="11">
                  <c:v>0.85774229923701151</c:v>
                </c:pt>
              </c:numCache>
            </c:numRef>
          </c:val>
          <c:smooth val="0"/>
          <c:extLst>
            <c:ext xmlns:c16="http://schemas.microsoft.com/office/drawing/2014/chart" uri="{C3380CC4-5D6E-409C-BE32-E72D297353CC}">
              <c16:uniqueId val="{00000003-47AA-40C1-B4F4-F40BCD7628AD}"/>
            </c:ext>
          </c:extLst>
        </c:ser>
        <c:dLbls>
          <c:showLegendKey val="0"/>
          <c:showVal val="0"/>
          <c:showCatName val="0"/>
          <c:showSerName val="0"/>
          <c:showPercent val="0"/>
          <c:showBubbleSize val="0"/>
        </c:dLbls>
        <c:smooth val="0"/>
        <c:axId val="1642791967"/>
        <c:axId val="1642781407"/>
      </c:lineChart>
      <c:catAx>
        <c:axId val="164279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781407"/>
        <c:crosses val="autoZero"/>
        <c:auto val="1"/>
        <c:lblAlgn val="ctr"/>
        <c:lblOffset val="100"/>
        <c:noMultiLvlLbl val="0"/>
      </c:catAx>
      <c:valAx>
        <c:axId val="1642781407"/>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791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400" b="0" i="0" u="none" strike="noStrike" baseline="0">
                <a:effectLst/>
              </a:rPr>
              <a:t>Hvent;koel / A;g</a:t>
            </a:r>
            <a:endParaRPr lang="nl-NL"/>
          </a:p>
          <a:p>
            <a:pPr>
              <a:defRPr/>
            </a:pPr>
            <a:r>
              <a:rPr lang="nl-NL" sz="1200"/>
              <a:t>specifiek warmteverlies ventilatie &amp; infiltratie t.b.v. berekening koelbehoefte</a:t>
            </a:r>
            <a:r>
              <a:rPr lang="nl-NL" sz="1200" baseline="0"/>
              <a:t> (m3/h.m2A;g)</a:t>
            </a:r>
            <a:endParaRPr lang="nl-NL"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4"/>
          <c:order val="0"/>
          <c:tx>
            <c:strRef>
              <c:f>ProjectData!$H$96</c:f>
              <c:strCache>
                <c:ptCount val="1"/>
              </c:strCache>
            </c:strRef>
          </c:tx>
          <c:spPr>
            <a:ln w="28575" cap="rnd">
              <a:solidFill>
                <a:schemeClr val="accent5"/>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ProjectData!$H$97:$H$108</c:f>
              <c:numCache>
                <c:formatCode>General</c:formatCode>
                <c:ptCount val="12"/>
              </c:numCache>
            </c:numRef>
          </c:val>
          <c:smooth val="0"/>
          <c:extLst>
            <c:ext xmlns:c16="http://schemas.microsoft.com/office/drawing/2014/chart" uri="{C3380CC4-5D6E-409C-BE32-E72D297353CC}">
              <c16:uniqueId val="{00000000-FE4E-4D0B-9A2B-9982CF83A3EA}"/>
            </c:ext>
          </c:extLst>
        </c:ser>
        <c:ser>
          <c:idx val="5"/>
          <c:order val="1"/>
          <c:tx>
            <c:strRef>
              <c:f>ProjectData!$I$96</c:f>
              <c:strCache>
                <c:ptCount val="1"/>
                <c:pt idx="0">
                  <c:v>V1-koel</c:v>
                </c:pt>
              </c:strCache>
            </c:strRef>
          </c:tx>
          <c:spPr>
            <a:ln w="28575" cap="rnd">
              <a:solidFill>
                <a:srgbClr val="9966FF"/>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ProjectData!$I$97:$I$108</c:f>
              <c:numCache>
                <c:formatCode>0.000</c:formatCode>
                <c:ptCount val="12"/>
                <c:pt idx="0">
                  <c:v>1.9994471852933331</c:v>
                </c:pt>
                <c:pt idx="1">
                  <c:v>2.1989068089263126</c:v>
                </c:pt>
                <c:pt idx="2">
                  <c:v>2.2172531343398854</c:v>
                </c:pt>
                <c:pt idx="3">
                  <c:v>2.6682639412313431</c:v>
                </c:pt>
                <c:pt idx="4">
                  <c:v>3.0578610052603512</c:v>
                </c:pt>
                <c:pt idx="5">
                  <c:v>3.3503359248051199</c:v>
                </c:pt>
                <c:pt idx="6">
                  <c:v>3.2454776391645384</c:v>
                </c:pt>
                <c:pt idx="7">
                  <c:v>3.1991572594144184</c:v>
                </c:pt>
                <c:pt idx="8">
                  <c:v>2.8840203536434927</c:v>
                </c:pt>
                <c:pt idx="9">
                  <c:v>2.529640121209324</c:v>
                </c:pt>
                <c:pt idx="10">
                  <c:v>2.1487473780104249</c:v>
                </c:pt>
                <c:pt idx="11">
                  <c:v>1.9560037510643962</c:v>
                </c:pt>
              </c:numCache>
            </c:numRef>
          </c:val>
          <c:smooth val="0"/>
          <c:extLst>
            <c:ext xmlns:c16="http://schemas.microsoft.com/office/drawing/2014/chart" uri="{C3380CC4-5D6E-409C-BE32-E72D297353CC}">
              <c16:uniqueId val="{00000001-FE4E-4D0B-9A2B-9982CF83A3EA}"/>
            </c:ext>
          </c:extLst>
        </c:ser>
        <c:ser>
          <c:idx val="6"/>
          <c:order val="2"/>
          <c:tx>
            <c:strRef>
              <c:f>ProjectData!$J$96</c:f>
              <c:strCache>
                <c:ptCount val="1"/>
                <c:pt idx="0">
                  <c:v>V2-koel</c:v>
                </c:pt>
              </c:strCache>
            </c:strRef>
          </c:tx>
          <c:spPr>
            <a:ln w="28575" cap="rnd">
              <a:solidFill>
                <a:srgbClr val="FF6600"/>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ProjectData!$J$97:$J$108</c:f>
              <c:numCache>
                <c:formatCode>0.000</c:formatCode>
                <c:ptCount val="12"/>
                <c:pt idx="0">
                  <c:v>1.9994471852933331</c:v>
                </c:pt>
                <c:pt idx="1">
                  <c:v>2.1989068089263126</c:v>
                </c:pt>
                <c:pt idx="2">
                  <c:v>2.2172531343398854</c:v>
                </c:pt>
                <c:pt idx="3">
                  <c:v>2.6682639412313431</c:v>
                </c:pt>
                <c:pt idx="4">
                  <c:v>3.0578610052603512</c:v>
                </c:pt>
                <c:pt idx="5">
                  <c:v>3.3503359248051199</c:v>
                </c:pt>
                <c:pt idx="6">
                  <c:v>3.2454776391645384</c:v>
                </c:pt>
                <c:pt idx="7">
                  <c:v>3.1991572594144184</c:v>
                </c:pt>
                <c:pt idx="8">
                  <c:v>2.8840203536434927</c:v>
                </c:pt>
                <c:pt idx="9">
                  <c:v>2.529640121209324</c:v>
                </c:pt>
                <c:pt idx="10">
                  <c:v>2.1487473780104249</c:v>
                </c:pt>
                <c:pt idx="11">
                  <c:v>1.9560037510643962</c:v>
                </c:pt>
              </c:numCache>
            </c:numRef>
          </c:val>
          <c:smooth val="0"/>
          <c:extLst>
            <c:ext xmlns:c16="http://schemas.microsoft.com/office/drawing/2014/chart" uri="{C3380CC4-5D6E-409C-BE32-E72D297353CC}">
              <c16:uniqueId val="{00000002-FE4E-4D0B-9A2B-9982CF83A3EA}"/>
            </c:ext>
          </c:extLst>
        </c:ser>
        <c:ser>
          <c:idx val="7"/>
          <c:order val="3"/>
          <c:tx>
            <c:strRef>
              <c:f>ProjectData!$K$96</c:f>
              <c:strCache>
                <c:ptCount val="1"/>
                <c:pt idx="0">
                  <c:v>V3-koel</c:v>
                </c:pt>
              </c:strCache>
            </c:strRef>
          </c:tx>
          <c:spPr>
            <a:ln w="28575" cap="rnd">
              <a:solidFill>
                <a:srgbClr val="92D050"/>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ProjectData!$K$97:$K$108</c:f>
              <c:numCache>
                <c:formatCode>0.000</c:formatCode>
                <c:ptCount val="12"/>
                <c:pt idx="0">
                  <c:v>1.9994471852933331</c:v>
                </c:pt>
                <c:pt idx="1">
                  <c:v>2.1989068089263126</c:v>
                </c:pt>
                <c:pt idx="2">
                  <c:v>2.2172531343398854</c:v>
                </c:pt>
                <c:pt idx="3">
                  <c:v>2.6682639412313431</c:v>
                </c:pt>
                <c:pt idx="4">
                  <c:v>3.0578610052603512</c:v>
                </c:pt>
                <c:pt idx="5">
                  <c:v>3.3503359248051199</c:v>
                </c:pt>
                <c:pt idx="6">
                  <c:v>3.2454776391645384</c:v>
                </c:pt>
                <c:pt idx="7">
                  <c:v>3.1991572594144184</c:v>
                </c:pt>
                <c:pt idx="8">
                  <c:v>2.8840203536434927</c:v>
                </c:pt>
                <c:pt idx="9">
                  <c:v>2.529640121209324</c:v>
                </c:pt>
                <c:pt idx="10">
                  <c:v>2.1487473780104249</c:v>
                </c:pt>
                <c:pt idx="11">
                  <c:v>1.9560037510643962</c:v>
                </c:pt>
              </c:numCache>
            </c:numRef>
          </c:val>
          <c:smooth val="0"/>
          <c:extLst>
            <c:ext xmlns:c16="http://schemas.microsoft.com/office/drawing/2014/chart" uri="{C3380CC4-5D6E-409C-BE32-E72D297353CC}">
              <c16:uniqueId val="{00000003-FE4E-4D0B-9A2B-9982CF83A3EA}"/>
            </c:ext>
          </c:extLst>
        </c:ser>
        <c:ser>
          <c:idx val="8"/>
          <c:order val="4"/>
          <c:tx>
            <c:strRef>
              <c:f>ProjectData!$L$96</c:f>
              <c:strCache>
                <c:ptCount val="1"/>
                <c:pt idx="0">
                  <c:v>V4-koel</c:v>
                </c:pt>
              </c:strCache>
            </c:strRef>
          </c:tx>
          <c:spPr>
            <a:ln w="28575" cap="rnd">
              <a:solidFill>
                <a:schemeClr val="accent4">
                  <a:lumMod val="75000"/>
                </a:schemeClr>
              </a:solidFill>
              <a:round/>
            </a:ln>
            <a:effectLst/>
          </c:spPr>
          <c:marker>
            <c:symbol val="none"/>
          </c:marker>
          <c:cat>
            <c:strRef>
              <c:f>ProjectData!$B$97:$C$108</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ProjectData!$L$97:$L$108</c:f>
              <c:numCache>
                <c:formatCode>0.000</c:formatCode>
                <c:ptCount val="12"/>
                <c:pt idx="0">
                  <c:v>1.9994471852933331</c:v>
                </c:pt>
                <c:pt idx="1">
                  <c:v>2.1989068089263126</c:v>
                </c:pt>
                <c:pt idx="2">
                  <c:v>2.2172531343398854</c:v>
                </c:pt>
                <c:pt idx="3">
                  <c:v>2.6682639412313431</c:v>
                </c:pt>
                <c:pt idx="4">
                  <c:v>3.0578610052603512</c:v>
                </c:pt>
                <c:pt idx="5">
                  <c:v>3.3503359248051199</c:v>
                </c:pt>
                <c:pt idx="6">
                  <c:v>3.2454776391645384</c:v>
                </c:pt>
                <c:pt idx="7">
                  <c:v>3.1991572594144184</c:v>
                </c:pt>
                <c:pt idx="8">
                  <c:v>2.8840203536434927</c:v>
                </c:pt>
                <c:pt idx="9">
                  <c:v>2.529640121209324</c:v>
                </c:pt>
                <c:pt idx="10">
                  <c:v>2.1487473780104249</c:v>
                </c:pt>
                <c:pt idx="11">
                  <c:v>1.9560037510643962</c:v>
                </c:pt>
              </c:numCache>
            </c:numRef>
          </c:val>
          <c:smooth val="0"/>
          <c:extLst>
            <c:ext xmlns:c16="http://schemas.microsoft.com/office/drawing/2014/chart" uri="{C3380CC4-5D6E-409C-BE32-E72D297353CC}">
              <c16:uniqueId val="{00000004-FE4E-4D0B-9A2B-9982CF83A3EA}"/>
            </c:ext>
          </c:extLst>
        </c:ser>
        <c:dLbls>
          <c:showLegendKey val="0"/>
          <c:showVal val="0"/>
          <c:showCatName val="0"/>
          <c:showSerName val="0"/>
          <c:showPercent val="0"/>
          <c:showBubbleSize val="0"/>
        </c:dLbls>
        <c:smooth val="0"/>
        <c:axId val="1642776127"/>
        <c:axId val="1642776607"/>
      </c:lineChart>
      <c:catAx>
        <c:axId val="1642776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776607"/>
        <c:crosses val="autoZero"/>
        <c:auto val="1"/>
        <c:lblAlgn val="ctr"/>
        <c:lblOffset val="100"/>
        <c:noMultiLvlLbl val="0"/>
      </c:catAx>
      <c:valAx>
        <c:axId val="1642776607"/>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776127"/>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Zontoetreding (QH;sol)</a:t>
            </a:r>
          </a:p>
          <a:p>
            <a:pPr>
              <a:defRPr/>
            </a:pPr>
            <a:r>
              <a:rPr lang="nl-NL" sz="1200"/>
              <a:t>(</a:t>
            </a:r>
            <a:r>
              <a:rPr lang="nl-NL" sz="1200" baseline="0"/>
              <a:t>kWh per m2A;g)</a:t>
            </a:r>
            <a:endParaRPr lang="nl-NL"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ProjectData!$D$109</c:f>
              <c:strCache>
                <c:ptCount val="1"/>
                <c:pt idx="0">
                  <c:v>V1-verw</c:v>
                </c:pt>
              </c:strCache>
            </c:strRef>
          </c:tx>
          <c:spPr>
            <a:ln w="28575" cap="rnd">
              <a:solidFill>
                <a:srgbClr val="9900CC"/>
              </a:solidFill>
              <a:round/>
            </a:ln>
            <a:effectLst/>
          </c:spPr>
          <c:marker>
            <c:symbol val="none"/>
          </c:marker>
          <c:cat>
            <c:strRef>
              <c:f>ProjectData!$B$110:$C$121</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ProjectData!$D$110:$D$121</c:f>
              <c:numCache>
                <c:formatCode>0.000</c:formatCode>
                <c:ptCount val="12"/>
                <c:pt idx="0">
                  <c:v>0.63202089107997428</c:v>
                </c:pt>
                <c:pt idx="1">
                  <c:v>1.5660902574321314</c:v>
                </c:pt>
                <c:pt idx="2">
                  <c:v>3.2973641020037685</c:v>
                </c:pt>
                <c:pt idx="3">
                  <c:v>4.7399920870827339</c:v>
                </c:pt>
                <c:pt idx="4">
                  <c:v>5.3582338478690508</c:v>
                </c:pt>
                <c:pt idx="5">
                  <c:v>5.7303080699704987</c:v>
                </c:pt>
                <c:pt idx="6">
                  <c:v>5.4080877393510001</c:v>
                </c:pt>
                <c:pt idx="7">
                  <c:v>5.6325294043987952</c:v>
                </c:pt>
                <c:pt idx="8">
                  <c:v>4.1692069771900746</c:v>
                </c:pt>
                <c:pt idx="9">
                  <c:v>2.6781735283959889</c:v>
                </c:pt>
                <c:pt idx="10">
                  <c:v>1.0099279262633736</c:v>
                </c:pt>
                <c:pt idx="11">
                  <c:v>0.33166719809852307</c:v>
                </c:pt>
              </c:numCache>
            </c:numRef>
          </c:val>
          <c:smooth val="0"/>
          <c:extLst>
            <c:ext xmlns:c16="http://schemas.microsoft.com/office/drawing/2014/chart" uri="{C3380CC4-5D6E-409C-BE32-E72D297353CC}">
              <c16:uniqueId val="{00000000-6066-4290-8D78-7F236AE1A940}"/>
            </c:ext>
          </c:extLst>
        </c:ser>
        <c:ser>
          <c:idx val="1"/>
          <c:order val="1"/>
          <c:tx>
            <c:strRef>
              <c:f>ProjectData!$E$109</c:f>
              <c:strCache>
                <c:ptCount val="1"/>
                <c:pt idx="0">
                  <c:v>V2-verw</c:v>
                </c:pt>
              </c:strCache>
            </c:strRef>
          </c:tx>
          <c:spPr>
            <a:ln w="28575" cap="rnd">
              <a:solidFill>
                <a:schemeClr val="accent2"/>
              </a:solidFill>
              <a:round/>
            </a:ln>
            <a:effectLst/>
          </c:spPr>
          <c:marker>
            <c:symbol val="none"/>
          </c:marker>
          <c:cat>
            <c:strRef>
              <c:f>ProjectData!$B$110:$C$121</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ProjectData!$E$110:$E$121</c:f>
              <c:numCache>
                <c:formatCode>0.000</c:formatCode>
                <c:ptCount val="12"/>
                <c:pt idx="0">
                  <c:v>0.63202089107997428</c:v>
                </c:pt>
                <c:pt idx="1">
                  <c:v>1.5660902574321314</c:v>
                </c:pt>
                <c:pt idx="2">
                  <c:v>3.2973641020037685</c:v>
                </c:pt>
                <c:pt idx="3">
                  <c:v>4.7399920870827339</c:v>
                </c:pt>
                <c:pt idx="4">
                  <c:v>5.3582338478690508</c:v>
                </c:pt>
                <c:pt idx="5">
                  <c:v>5.7303080699704987</c:v>
                </c:pt>
                <c:pt idx="6">
                  <c:v>5.4080877393510001</c:v>
                </c:pt>
                <c:pt idx="7">
                  <c:v>5.6325294043987952</c:v>
                </c:pt>
                <c:pt idx="8">
                  <c:v>4.1692069771900746</c:v>
                </c:pt>
                <c:pt idx="9">
                  <c:v>2.6781735283959889</c:v>
                </c:pt>
                <c:pt idx="10">
                  <c:v>1.0099279262633736</c:v>
                </c:pt>
                <c:pt idx="11">
                  <c:v>0.33166719809852307</c:v>
                </c:pt>
              </c:numCache>
            </c:numRef>
          </c:val>
          <c:smooth val="0"/>
          <c:extLst>
            <c:ext xmlns:c16="http://schemas.microsoft.com/office/drawing/2014/chart" uri="{C3380CC4-5D6E-409C-BE32-E72D297353CC}">
              <c16:uniqueId val="{00000001-6066-4290-8D78-7F236AE1A940}"/>
            </c:ext>
          </c:extLst>
        </c:ser>
        <c:ser>
          <c:idx val="2"/>
          <c:order val="2"/>
          <c:tx>
            <c:strRef>
              <c:f>ProjectData!$F$109</c:f>
              <c:strCache>
                <c:ptCount val="1"/>
                <c:pt idx="0">
                  <c:v>V3-verw</c:v>
                </c:pt>
              </c:strCache>
            </c:strRef>
          </c:tx>
          <c:spPr>
            <a:ln w="28575" cap="rnd">
              <a:solidFill>
                <a:srgbClr val="00B050"/>
              </a:solidFill>
              <a:round/>
            </a:ln>
            <a:effectLst/>
          </c:spPr>
          <c:marker>
            <c:symbol val="none"/>
          </c:marker>
          <c:cat>
            <c:strRef>
              <c:f>ProjectData!$B$110:$C$121</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ProjectData!$F$110:$F$121</c:f>
              <c:numCache>
                <c:formatCode>0.000</c:formatCode>
                <c:ptCount val="12"/>
                <c:pt idx="0">
                  <c:v>0.63202089107997428</c:v>
                </c:pt>
                <c:pt idx="1">
                  <c:v>1.5660902574321314</c:v>
                </c:pt>
                <c:pt idx="2">
                  <c:v>3.0209675021808162</c:v>
                </c:pt>
                <c:pt idx="3">
                  <c:v>4.099349070583532</c:v>
                </c:pt>
                <c:pt idx="4">
                  <c:v>4.5328066550714006</c:v>
                </c:pt>
                <c:pt idx="5">
                  <c:v>4.6029055103864387</c:v>
                </c:pt>
                <c:pt idx="6">
                  <c:v>4.4835848066305894</c:v>
                </c:pt>
                <c:pt idx="7">
                  <c:v>4.4935196027301432</c:v>
                </c:pt>
                <c:pt idx="8">
                  <c:v>3.5900343094546834</c:v>
                </c:pt>
                <c:pt idx="9">
                  <c:v>2.4545408390668029</c:v>
                </c:pt>
                <c:pt idx="10">
                  <c:v>1.0099279262633736</c:v>
                </c:pt>
                <c:pt idx="11">
                  <c:v>0.33166719809852307</c:v>
                </c:pt>
              </c:numCache>
            </c:numRef>
          </c:val>
          <c:smooth val="0"/>
          <c:extLst>
            <c:ext xmlns:c16="http://schemas.microsoft.com/office/drawing/2014/chart" uri="{C3380CC4-5D6E-409C-BE32-E72D297353CC}">
              <c16:uniqueId val="{00000002-6066-4290-8D78-7F236AE1A940}"/>
            </c:ext>
          </c:extLst>
        </c:ser>
        <c:ser>
          <c:idx val="3"/>
          <c:order val="3"/>
          <c:tx>
            <c:strRef>
              <c:f>ProjectData!$G$109</c:f>
              <c:strCache>
                <c:ptCount val="1"/>
                <c:pt idx="0">
                  <c:v>V4-verw</c:v>
                </c:pt>
              </c:strCache>
            </c:strRef>
          </c:tx>
          <c:spPr>
            <a:ln w="28575" cap="rnd">
              <a:solidFill>
                <a:schemeClr val="accent4"/>
              </a:solidFill>
              <a:round/>
            </a:ln>
            <a:effectLst/>
          </c:spPr>
          <c:marker>
            <c:symbol val="none"/>
          </c:marker>
          <c:cat>
            <c:strRef>
              <c:f>ProjectData!$B$110:$C$121</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ProjectData!$G$110:$G$121</c:f>
              <c:numCache>
                <c:formatCode>0.000</c:formatCode>
                <c:ptCount val="12"/>
                <c:pt idx="0">
                  <c:v>0.63202089107997428</c:v>
                </c:pt>
                <c:pt idx="1">
                  <c:v>1.5660902574321314</c:v>
                </c:pt>
                <c:pt idx="2">
                  <c:v>2.9715501076378712</c:v>
                </c:pt>
                <c:pt idx="3">
                  <c:v>3.9848074708395655</c:v>
                </c:pt>
                <c:pt idx="4">
                  <c:v>4.3852271939670162</c:v>
                </c:pt>
                <c:pt idx="5">
                  <c:v>4.4013353856766093</c:v>
                </c:pt>
                <c:pt idx="6">
                  <c:v>4.3182914339493772</c:v>
                </c:pt>
                <c:pt idx="7">
                  <c:v>4.2898742004589314</c:v>
                </c:pt>
                <c:pt idx="8">
                  <c:v>3.4864830926585899</c:v>
                </c:pt>
                <c:pt idx="9">
                  <c:v>2.4145571893100439</c:v>
                </c:pt>
                <c:pt idx="10">
                  <c:v>1.0099279262633736</c:v>
                </c:pt>
                <c:pt idx="11">
                  <c:v>0.33166719809852307</c:v>
                </c:pt>
              </c:numCache>
            </c:numRef>
          </c:val>
          <c:smooth val="0"/>
          <c:extLst>
            <c:ext xmlns:c16="http://schemas.microsoft.com/office/drawing/2014/chart" uri="{C3380CC4-5D6E-409C-BE32-E72D297353CC}">
              <c16:uniqueId val="{00000003-6066-4290-8D78-7F236AE1A940}"/>
            </c:ext>
          </c:extLst>
        </c:ser>
        <c:dLbls>
          <c:showLegendKey val="0"/>
          <c:showVal val="0"/>
          <c:showCatName val="0"/>
          <c:showSerName val="0"/>
          <c:showPercent val="0"/>
          <c:showBubbleSize val="0"/>
        </c:dLbls>
        <c:smooth val="0"/>
        <c:axId val="1642547647"/>
        <c:axId val="1642548127"/>
      </c:lineChart>
      <c:catAx>
        <c:axId val="164254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548127"/>
        <c:crosses val="autoZero"/>
        <c:auto val="1"/>
        <c:lblAlgn val="ctr"/>
        <c:lblOffset val="100"/>
        <c:noMultiLvlLbl val="0"/>
      </c:catAx>
      <c:valAx>
        <c:axId val="1642548127"/>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42547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BENG 4: TOjuli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2"/>
          <c:order val="1"/>
          <c:tx>
            <c:strRef>
              <c:f>ProjectData!$B$33</c:f>
              <c:strCache>
                <c:ptCount val="1"/>
                <c:pt idx="0">
                  <c:v>BENG4 (TO juli;max) (°C)</c:v>
                </c:pt>
              </c:strCache>
            </c:strRef>
          </c:tx>
          <c:spPr>
            <a:solidFill>
              <a:srgbClr val="9900CC"/>
            </a:solidFill>
            <a:ln>
              <a:noFill/>
            </a:ln>
            <a:effectLst/>
          </c:spPr>
          <c:invertIfNegative val="0"/>
          <c:cat>
            <c:strRef>
              <c:f>ProjectData!$D$23:$G$23</c:f>
              <c:strCache>
                <c:ptCount val="4"/>
                <c:pt idx="0">
                  <c:v>V1:</c:v>
                </c:pt>
                <c:pt idx="1">
                  <c:v>V2:</c:v>
                </c:pt>
                <c:pt idx="2">
                  <c:v>V3:</c:v>
                </c:pt>
                <c:pt idx="3">
                  <c:v>V4:</c:v>
                </c:pt>
              </c:strCache>
            </c:strRef>
          </c:cat>
          <c:val>
            <c:numRef>
              <c:f>ProjectData!$D$33:$G$33</c:f>
              <c:numCache>
                <c:formatCode>0.0</c:formatCode>
                <c:ptCount val="4"/>
                <c:pt idx="0">
                  <c:v>0</c:v>
                </c:pt>
                <c:pt idx="1">
                  <c:v>3.51</c:v>
                </c:pt>
                <c:pt idx="2">
                  <c:v>1.34</c:v>
                </c:pt>
                <c:pt idx="3">
                  <c:v>1.04</c:v>
                </c:pt>
              </c:numCache>
            </c:numRef>
          </c:val>
          <c:extLst>
            <c:ext xmlns:c16="http://schemas.microsoft.com/office/drawing/2014/chart" uri="{C3380CC4-5D6E-409C-BE32-E72D297353CC}">
              <c16:uniqueId val="{00000000-924C-4361-B217-37C0F9871280}"/>
            </c:ext>
          </c:extLst>
        </c:ser>
        <c:dLbls>
          <c:showLegendKey val="0"/>
          <c:showVal val="0"/>
          <c:showCatName val="0"/>
          <c:showSerName val="0"/>
          <c:showPercent val="0"/>
          <c:showBubbleSize val="0"/>
        </c:dLbls>
        <c:gapWidth val="150"/>
        <c:axId val="1680610928"/>
        <c:axId val="1680613008"/>
      </c:barChart>
      <c:lineChart>
        <c:grouping val="standard"/>
        <c:varyColors val="0"/>
        <c:ser>
          <c:idx val="1"/>
          <c:order val="0"/>
          <c:tx>
            <c:strRef>
              <c:f>ProjectData!$B$28</c:f>
              <c:strCache>
                <c:ptCount val="1"/>
                <c:pt idx="0">
                  <c:v>BENG4 eis (TOjuli) (max)</c:v>
                </c:pt>
              </c:strCache>
            </c:strRef>
          </c:tx>
          <c:spPr>
            <a:ln w="28575" cap="rnd">
              <a:solidFill>
                <a:srgbClr val="0070C0"/>
              </a:solidFill>
              <a:round/>
            </a:ln>
            <a:effectLst/>
          </c:spPr>
          <c:marker>
            <c:symbol val="circle"/>
            <c:size val="5"/>
            <c:spPr>
              <a:solidFill>
                <a:srgbClr val="3366FF"/>
              </a:solidFill>
              <a:ln w="9525">
                <a:solidFill>
                  <a:srgbClr val="3366FF"/>
                </a:solidFill>
              </a:ln>
              <a:effectLst/>
            </c:spPr>
          </c:marker>
          <c:cat>
            <c:strRef>
              <c:f>ProjectData!$D$23:$G$23</c:f>
              <c:strCache>
                <c:ptCount val="4"/>
                <c:pt idx="0">
                  <c:v>V1:</c:v>
                </c:pt>
                <c:pt idx="1">
                  <c:v>V2:</c:v>
                </c:pt>
                <c:pt idx="2">
                  <c:v>V3:</c:v>
                </c:pt>
                <c:pt idx="3">
                  <c:v>V4:</c:v>
                </c:pt>
              </c:strCache>
            </c:strRef>
          </c:cat>
          <c:val>
            <c:numRef>
              <c:f>ProjectData!$D$28:$G$28</c:f>
              <c:numCache>
                <c:formatCode>General</c:formatCode>
                <c:ptCount val="4"/>
                <c:pt idx="0">
                  <c:v>1.2</c:v>
                </c:pt>
                <c:pt idx="1">
                  <c:v>1.2</c:v>
                </c:pt>
                <c:pt idx="2">
                  <c:v>1.2</c:v>
                </c:pt>
                <c:pt idx="3">
                  <c:v>1.2</c:v>
                </c:pt>
              </c:numCache>
            </c:numRef>
          </c:val>
          <c:smooth val="0"/>
          <c:extLst>
            <c:ext xmlns:c16="http://schemas.microsoft.com/office/drawing/2014/chart" uri="{C3380CC4-5D6E-409C-BE32-E72D297353CC}">
              <c16:uniqueId val="{00000001-924C-4361-B217-37C0F9871280}"/>
            </c:ext>
          </c:extLst>
        </c:ser>
        <c:dLbls>
          <c:showLegendKey val="0"/>
          <c:showVal val="0"/>
          <c:showCatName val="0"/>
          <c:showSerName val="0"/>
          <c:showPercent val="0"/>
          <c:showBubbleSize val="0"/>
        </c:dLbls>
        <c:marker val="1"/>
        <c:smooth val="0"/>
        <c:axId val="1680610928"/>
        <c:axId val="1680613008"/>
      </c:lineChart>
      <c:catAx>
        <c:axId val="16806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3008"/>
        <c:crosses val="autoZero"/>
        <c:auto val="1"/>
        <c:lblAlgn val="ctr"/>
        <c:lblOffset val="100"/>
        <c:noMultiLvlLbl val="0"/>
      </c:catAx>
      <c:valAx>
        <c:axId val="16806130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BENG 4</a:t>
                </a:r>
                <a:r>
                  <a:rPr lang="nl-NL" baseline="0"/>
                  <a:t> (temperatuuroverschrijding (°C)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0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BENG 2: Primair energiegebruik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33823389769592216"/>
          <c:y val="0.13647838521694461"/>
          <c:w val="0.6261062963424322"/>
          <c:h val="0.434725681757403"/>
        </c:manualLayout>
      </c:layout>
      <c:barChart>
        <c:barDir val="col"/>
        <c:grouping val="clustered"/>
        <c:varyColors val="0"/>
        <c:ser>
          <c:idx val="2"/>
          <c:order val="1"/>
          <c:tx>
            <c:strRef>
              <c:f>ProjectData!$B$31</c:f>
              <c:strCache>
                <c:ptCount val="1"/>
                <c:pt idx="0">
                  <c:v>BENG2 (primair energiegebruik) kWh(p)/m2</c:v>
                </c:pt>
              </c:strCache>
            </c:strRef>
          </c:tx>
          <c:spPr>
            <a:solidFill>
              <a:schemeClr val="accent4"/>
            </a:solidFill>
            <a:ln>
              <a:noFill/>
            </a:ln>
            <a:effectLst/>
          </c:spPr>
          <c:invertIfNegative val="0"/>
          <c:cat>
            <c:strRef>
              <c:f>ProjectData!$D$23:$G$23</c:f>
              <c:strCache>
                <c:ptCount val="4"/>
                <c:pt idx="0">
                  <c:v>V1:</c:v>
                </c:pt>
                <c:pt idx="1">
                  <c:v>V2:</c:v>
                </c:pt>
                <c:pt idx="2">
                  <c:v>V3:</c:v>
                </c:pt>
                <c:pt idx="3">
                  <c:v>V4:</c:v>
                </c:pt>
              </c:strCache>
            </c:strRef>
          </c:cat>
          <c:val>
            <c:numRef>
              <c:f>ProjectData!$D$31:$G$31</c:f>
              <c:numCache>
                <c:formatCode>0.0</c:formatCode>
                <c:ptCount val="4"/>
                <c:pt idx="0">
                  <c:v>27.6</c:v>
                </c:pt>
                <c:pt idx="1">
                  <c:v>25.04</c:v>
                </c:pt>
                <c:pt idx="2">
                  <c:v>25.41</c:v>
                </c:pt>
                <c:pt idx="3">
                  <c:v>25.46</c:v>
                </c:pt>
              </c:numCache>
            </c:numRef>
          </c:val>
          <c:extLst>
            <c:ext xmlns:c16="http://schemas.microsoft.com/office/drawing/2014/chart" uri="{C3380CC4-5D6E-409C-BE32-E72D297353CC}">
              <c16:uniqueId val="{00000000-DF69-411B-86BD-7DEBDC0A85AE}"/>
            </c:ext>
          </c:extLst>
        </c:ser>
        <c:dLbls>
          <c:showLegendKey val="0"/>
          <c:showVal val="0"/>
          <c:showCatName val="0"/>
          <c:showSerName val="0"/>
          <c:showPercent val="0"/>
          <c:showBubbleSize val="0"/>
        </c:dLbls>
        <c:gapWidth val="150"/>
        <c:axId val="1680610928"/>
        <c:axId val="1680613008"/>
      </c:barChart>
      <c:lineChart>
        <c:grouping val="standard"/>
        <c:varyColors val="0"/>
        <c:ser>
          <c:idx val="0"/>
          <c:order val="0"/>
          <c:tx>
            <c:strRef>
              <c:f>ProjectData!$B$26</c:f>
              <c:strCache>
                <c:ptCount val="1"/>
                <c:pt idx="0">
                  <c:v>BENG2 eis (max)</c:v>
                </c:pt>
              </c:strCache>
            </c:strRef>
          </c:tx>
          <c:spPr>
            <a:ln w="28575" cap="rnd">
              <a:solidFill>
                <a:srgbClr val="3366FF"/>
              </a:solidFill>
              <a:round/>
            </a:ln>
            <a:effectLst/>
          </c:spPr>
          <c:marker>
            <c:symbol val="circle"/>
            <c:size val="5"/>
            <c:spPr>
              <a:solidFill>
                <a:srgbClr val="3366FF"/>
              </a:solidFill>
              <a:ln w="9525">
                <a:solidFill>
                  <a:srgbClr val="3366FF"/>
                </a:solidFill>
              </a:ln>
              <a:effectLst/>
            </c:spPr>
          </c:marker>
          <c:cat>
            <c:strRef>
              <c:f>ProjectData!$D$23:$G$23</c:f>
              <c:strCache>
                <c:ptCount val="4"/>
                <c:pt idx="0">
                  <c:v>V1:</c:v>
                </c:pt>
                <c:pt idx="1">
                  <c:v>V2:</c:v>
                </c:pt>
                <c:pt idx="2">
                  <c:v>V3:</c:v>
                </c:pt>
                <c:pt idx="3">
                  <c:v>V4:</c:v>
                </c:pt>
              </c:strCache>
            </c:strRef>
          </c:cat>
          <c:val>
            <c:numRef>
              <c:f>ProjectData!$D$26:$G$26</c:f>
              <c:numCache>
                <c:formatCode>General</c:formatCode>
                <c:ptCount val="4"/>
                <c:pt idx="0">
                  <c:v>30</c:v>
                </c:pt>
                <c:pt idx="1">
                  <c:v>30</c:v>
                </c:pt>
                <c:pt idx="2">
                  <c:v>30</c:v>
                </c:pt>
                <c:pt idx="3">
                  <c:v>30</c:v>
                </c:pt>
              </c:numCache>
            </c:numRef>
          </c:val>
          <c:smooth val="0"/>
          <c:extLst>
            <c:ext xmlns:c16="http://schemas.microsoft.com/office/drawing/2014/chart" uri="{C3380CC4-5D6E-409C-BE32-E72D297353CC}">
              <c16:uniqueId val="{00000001-DF69-411B-86BD-7DEBDC0A85AE}"/>
            </c:ext>
          </c:extLst>
        </c:ser>
        <c:dLbls>
          <c:showLegendKey val="0"/>
          <c:showVal val="0"/>
          <c:showCatName val="0"/>
          <c:showSerName val="0"/>
          <c:showPercent val="0"/>
          <c:showBubbleSize val="0"/>
        </c:dLbls>
        <c:marker val="1"/>
        <c:smooth val="0"/>
        <c:axId val="1680610928"/>
        <c:axId val="1680613008"/>
      </c:lineChart>
      <c:catAx>
        <c:axId val="16806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3008"/>
        <c:crosses val="autoZero"/>
        <c:auto val="1"/>
        <c:lblAlgn val="ctr"/>
        <c:lblOffset val="100"/>
        <c:noMultiLvlLbl val="0"/>
      </c:catAx>
      <c:valAx>
        <c:axId val="1680613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BENG 2 [kWh/m2) (p)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0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spPr>
            <a:ln w="25400">
              <a:noFill/>
            </a:ln>
          </c:spPr>
          <c:marker>
            <c:spPr>
              <a:noFill/>
              <a:ln>
                <a:noFill/>
              </a:ln>
            </c:spPr>
          </c:marker>
          <c:xVal>
            <c:numRef>
              <c:f>BenchmarkKengetallen!$C$53:$C$58</c:f>
              <c:numCache>
                <c:formatCode>0.00</c:formatCode>
                <c:ptCount val="6"/>
                <c:pt idx="0">
                  <c:v>54.33</c:v>
                </c:pt>
                <c:pt idx="1">
                  <c:v>54.33</c:v>
                </c:pt>
                <c:pt idx="2">
                  <c:v>53.81</c:v>
                </c:pt>
                <c:pt idx="3">
                  <c:v>53.79</c:v>
                </c:pt>
                <c:pt idx="4" formatCode="0">
                  <c:v>0</c:v>
                </c:pt>
              </c:numCache>
            </c:numRef>
          </c:xVal>
          <c:yVal>
            <c:numRef>
              <c:f>BenchmarkKengetallen!$B$53:$B$58</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10-AF25-444B-BEF6-C2B48B977E52}"/>
            </c:ext>
          </c:extLst>
        </c:ser>
        <c:ser>
          <c:idx val="0"/>
          <c:order val="1"/>
          <c:spPr>
            <a:ln w="25400" cap="rnd">
              <a:noFill/>
              <a:round/>
            </a:ln>
            <a:effectLst/>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w="9525">
                <a:noFill/>
              </a:ln>
              <a:effectLst/>
            </c:spPr>
          </c:marker>
          <c:dPt>
            <c:idx val="0"/>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w="9525">
                  <a:noFill/>
                </a:ln>
                <a:effectLst/>
              </c:spPr>
            </c:marker>
            <c:bubble3D val="0"/>
            <c:extLst>
              <c:ext xmlns:c16="http://schemas.microsoft.com/office/drawing/2014/chart" uri="{C3380CC4-5D6E-409C-BE32-E72D297353CC}">
                <c16:uniqueId val="{00000008-AF25-444B-BEF6-C2B48B977E52}"/>
              </c:ext>
            </c:extLst>
          </c:dPt>
          <c:dPt>
            <c:idx val="1"/>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w="9525">
                  <a:noFill/>
                </a:ln>
                <a:effectLst/>
              </c:spPr>
            </c:marker>
            <c:bubble3D val="0"/>
            <c:extLst>
              <c:ext xmlns:c16="http://schemas.microsoft.com/office/drawing/2014/chart" uri="{C3380CC4-5D6E-409C-BE32-E72D297353CC}">
                <c16:uniqueId val="{00000009-AF25-444B-BEF6-C2B48B977E52}"/>
              </c:ext>
            </c:extLst>
          </c:dPt>
          <c:dPt>
            <c:idx val="2"/>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w="9525">
                  <a:noFill/>
                </a:ln>
                <a:effectLst/>
              </c:spPr>
            </c:marker>
            <c:bubble3D val="0"/>
            <c:extLst>
              <c:ext xmlns:c16="http://schemas.microsoft.com/office/drawing/2014/chart" uri="{C3380CC4-5D6E-409C-BE32-E72D297353CC}">
                <c16:uniqueId val="{0000000A-AF25-444B-BEF6-C2B48B977E52}"/>
              </c:ext>
            </c:extLst>
          </c:dPt>
          <c:dPt>
            <c:idx val="3"/>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w="9525">
                  <a:noFill/>
                </a:ln>
                <a:effectLst/>
              </c:spPr>
            </c:marker>
            <c:bubble3D val="0"/>
            <c:extLst>
              <c:ext xmlns:c16="http://schemas.microsoft.com/office/drawing/2014/chart" uri="{C3380CC4-5D6E-409C-BE32-E72D297353CC}">
                <c16:uniqueId val="{0000000C-AF25-444B-BEF6-C2B48B977E52}"/>
              </c:ext>
            </c:extLst>
          </c:dPt>
          <c:dPt>
            <c:idx val="4"/>
            <c:marker>
              <c:spPr>
                <a:blipFill dpi="0" rotWithShape="1">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a:fillRect/>
                  </a:stretch>
                </a:blipFill>
                <a:ln w="9525">
                  <a:noFill/>
                </a:ln>
                <a:effectLst/>
              </c:spPr>
            </c:marker>
            <c:bubble3D val="0"/>
            <c:extLst>
              <c:ext xmlns:c16="http://schemas.microsoft.com/office/drawing/2014/chart" uri="{C3380CC4-5D6E-409C-BE32-E72D297353CC}">
                <c16:uniqueId val="{0000000D-AF25-444B-BEF6-C2B48B977E52}"/>
              </c:ext>
            </c:extLst>
          </c:dPt>
          <c:dPt>
            <c:idx val="5"/>
            <c:marker>
              <c:spPr>
                <a:blipFill dpi="0" rotWithShape="1">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a:fillRect/>
                  </a:stretch>
                </a:blipFill>
                <a:ln w="9525">
                  <a:noFill/>
                </a:ln>
                <a:effectLst/>
              </c:spPr>
            </c:marker>
            <c:bubble3D val="0"/>
            <c:extLst>
              <c:ext xmlns:c16="http://schemas.microsoft.com/office/drawing/2014/chart" uri="{C3380CC4-5D6E-409C-BE32-E72D297353CC}">
                <c16:uniqueId val="{0000000E-AF25-444B-BEF6-C2B48B977E52}"/>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9999"/>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8-AF25-444B-BEF6-C2B48B977E52}"/>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6600"/>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9-AF25-444B-BEF6-C2B48B977E52}"/>
                </c:ext>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030A0"/>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A-AF25-444B-BEF6-C2B48B977E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BenchmarkKengetallen!$C$53:$C$58</c:f>
              <c:numCache>
                <c:formatCode>0.00</c:formatCode>
                <c:ptCount val="6"/>
                <c:pt idx="0">
                  <c:v>54.33</c:v>
                </c:pt>
                <c:pt idx="1">
                  <c:v>54.33</c:v>
                </c:pt>
                <c:pt idx="2">
                  <c:v>53.81</c:v>
                </c:pt>
                <c:pt idx="3">
                  <c:v>53.79</c:v>
                </c:pt>
                <c:pt idx="4" formatCode="0">
                  <c:v>0</c:v>
                </c:pt>
              </c:numCache>
            </c:numRef>
          </c:xVal>
          <c:yVal>
            <c:numRef>
              <c:f>BenchmarkKengetallen!$B$53:$B$58</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F-AF25-444B-BEF6-C2B48B977E52}"/>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8-AB77-49EF-876E-048C0C8C800E}"/>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9-AB77-49EF-876E-048C0C8C800E}"/>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A-AB77-49EF-876E-048C0C8C800E}"/>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B-AB77-49EF-876E-048C0C8C800E}"/>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C-AB77-49EF-876E-048C0C8C800E}"/>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D-AB77-49EF-876E-048C0C8C800E}"/>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8-AB77-49EF-876E-048C0C8C800E}"/>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9-AB77-49EF-876E-048C0C8C800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BenchmarkKengetallen!$C$64:$C$69</c:f>
              <c:numCache>
                <c:formatCode>0.00</c:formatCode>
                <c:ptCount val="6"/>
                <c:pt idx="0">
                  <c:v>27.6</c:v>
                </c:pt>
                <c:pt idx="1">
                  <c:v>25.04</c:v>
                </c:pt>
                <c:pt idx="2">
                  <c:v>25.41</c:v>
                </c:pt>
                <c:pt idx="3">
                  <c:v>25.46</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0-AB77-49EF-876E-048C0C8C800E}"/>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BENG 3: Percentage duurzame energie</a:t>
            </a:r>
            <a:r>
              <a:rPr lang="nl-NL" baseline="0"/>
              <a:t> </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2"/>
          <c:order val="1"/>
          <c:tx>
            <c:strRef>
              <c:f>ProjectData!$B$32</c:f>
              <c:strCache>
                <c:ptCount val="1"/>
                <c:pt idx="0">
                  <c:v>BENG3 (% duurzaam) (%)</c:v>
                </c:pt>
              </c:strCache>
            </c:strRef>
          </c:tx>
          <c:spPr>
            <a:solidFill>
              <a:srgbClr val="00CC66"/>
            </a:solidFill>
            <a:ln>
              <a:noFill/>
            </a:ln>
            <a:effectLst/>
          </c:spPr>
          <c:invertIfNegative val="0"/>
          <c:cat>
            <c:strRef>
              <c:f>ProjectData!$D$23:$G$23</c:f>
              <c:strCache>
                <c:ptCount val="4"/>
                <c:pt idx="0">
                  <c:v>V1:</c:v>
                </c:pt>
                <c:pt idx="1">
                  <c:v>V2:</c:v>
                </c:pt>
                <c:pt idx="2">
                  <c:v>V3:</c:v>
                </c:pt>
                <c:pt idx="3">
                  <c:v>V4:</c:v>
                </c:pt>
              </c:strCache>
            </c:strRef>
          </c:cat>
          <c:val>
            <c:numRef>
              <c:f>ProjectData!$D$32:$G$32</c:f>
              <c:numCache>
                <c:formatCode>0.0</c:formatCode>
                <c:ptCount val="4"/>
                <c:pt idx="0">
                  <c:v>55.8</c:v>
                </c:pt>
                <c:pt idx="1">
                  <c:v>58.2</c:v>
                </c:pt>
                <c:pt idx="2">
                  <c:v>58.2</c:v>
                </c:pt>
                <c:pt idx="3">
                  <c:v>58.3</c:v>
                </c:pt>
              </c:numCache>
            </c:numRef>
          </c:val>
          <c:extLst>
            <c:ext xmlns:c16="http://schemas.microsoft.com/office/drawing/2014/chart" uri="{C3380CC4-5D6E-409C-BE32-E72D297353CC}">
              <c16:uniqueId val="{00000000-45CF-488F-AAC8-A2A4694FE46D}"/>
            </c:ext>
          </c:extLst>
        </c:ser>
        <c:dLbls>
          <c:showLegendKey val="0"/>
          <c:showVal val="0"/>
          <c:showCatName val="0"/>
          <c:showSerName val="0"/>
          <c:showPercent val="0"/>
          <c:showBubbleSize val="0"/>
        </c:dLbls>
        <c:gapWidth val="150"/>
        <c:axId val="1680610928"/>
        <c:axId val="1680613008"/>
      </c:barChart>
      <c:lineChart>
        <c:grouping val="standard"/>
        <c:varyColors val="0"/>
        <c:ser>
          <c:idx val="1"/>
          <c:order val="0"/>
          <c:tx>
            <c:strRef>
              <c:f>ProjectData!$B$27</c:f>
              <c:strCache>
                <c:ptCount val="1"/>
                <c:pt idx="0">
                  <c:v>BENG3 eis (min)</c:v>
                </c:pt>
              </c:strCache>
            </c:strRef>
          </c:tx>
          <c:spPr>
            <a:ln w="28575" cap="rnd">
              <a:solidFill>
                <a:srgbClr val="3366FF"/>
              </a:solidFill>
              <a:round/>
            </a:ln>
            <a:effectLst/>
          </c:spPr>
          <c:marker>
            <c:symbol val="circle"/>
            <c:size val="5"/>
            <c:spPr>
              <a:solidFill>
                <a:srgbClr val="3366FF"/>
              </a:solidFill>
              <a:ln w="9525">
                <a:solidFill>
                  <a:srgbClr val="3366FF"/>
                </a:solidFill>
              </a:ln>
              <a:effectLst/>
            </c:spPr>
          </c:marker>
          <c:cat>
            <c:strRef>
              <c:f>ProjectData!$D$23:$G$23</c:f>
              <c:strCache>
                <c:ptCount val="4"/>
                <c:pt idx="0">
                  <c:v>V1:</c:v>
                </c:pt>
                <c:pt idx="1">
                  <c:v>V2:</c:v>
                </c:pt>
                <c:pt idx="2">
                  <c:v>V3:</c:v>
                </c:pt>
                <c:pt idx="3">
                  <c:v>V4:</c:v>
                </c:pt>
              </c:strCache>
            </c:strRef>
          </c:cat>
          <c:val>
            <c:numRef>
              <c:f>ProjectData!$D$27:$G$27</c:f>
              <c:numCache>
                <c:formatCode>0</c:formatCode>
                <c:ptCount val="4"/>
                <c:pt idx="0">
                  <c:v>50</c:v>
                </c:pt>
                <c:pt idx="1">
                  <c:v>50</c:v>
                </c:pt>
                <c:pt idx="2">
                  <c:v>50</c:v>
                </c:pt>
                <c:pt idx="3">
                  <c:v>50</c:v>
                </c:pt>
              </c:numCache>
            </c:numRef>
          </c:val>
          <c:smooth val="0"/>
          <c:extLst>
            <c:ext xmlns:c16="http://schemas.microsoft.com/office/drawing/2014/chart" uri="{C3380CC4-5D6E-409C-BE32-E72D297353CC}">
              <c16:uniqueId val="{00000001-45CF-488F-AAC8-A2A4694FE46D}"/>
            </c:ext>
          </c:extLst>
        </c:ser>
        <c:dLbls>
          <c:showLegendKey val="0"/>
          <c:showVal val="0"/>
          <c:showCatName val="0"/>
          <c:showSerName val="0"/>
          <c:showPercent val="0"/>
          <c:showBubbleSize val="0"/>
        </c:dLbls>
        <c:marker val="1"/>
        <c:smooth val="0"/>
        <c:axId val="1680610928"/>
        <c:axId val="1680613008"/>
      </c:lineChart>
      <c:catAx>
        <c:axId val="168061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3008"/>
        <c:crosses val="autoZero"/>
        <c:auto val="1"/>
        <c:lblAlgn val="ctr"/>
        <c:lblOffset val="100"/>
        <c:noMultiLvlLbl val="0"/>
      </c:catAx>
      <c:valAx>
        <c:axId val="16806130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BENG 3</a:t>
                </a:r>
                <a:r>
                  <a:rPr lang="nl-NL" baseline="0"/>
                  <a:t> (% duurzame energie)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80610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6300-41EA-B16E-2BF4FBA2CC7D}"/>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6300-41EA-B16E-2BF4FBA2CC7D}"/>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6300-41EA-B16E-2BF4FBA2CC7D}"/>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6300-41EA-B16E-2BF4FBA2CC7D}"/>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6300-41EA-B16E-2BF4FBA2CC7D}"/>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6300-41EA-B16E-2BF4FBA2CC7D}"/>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6300-41EA-B16E-2BF4FBA2CC7D}"/>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6300-41EA-B16E-2BF4FBA2CC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BenchmarkKengetallen!$C$125:$C$130</c:f>
              <c:numCache>
                <c:formatCode>0.00</c:formatCode>
                <c:ptCount val="6"/>
                <c:pt idx="0">
                  <c:v>1.6087804878048715</c:v>
                </c:pt>
                <c:pt idx="1">
                  <c:v>1.6087804878048715</c:v>
                </c:pt>
                <c:pt idx="2">
                  <c:v>1.6087804878048715</c:v>
                </c:pt>
                <c:pt idx="3">
                  <c:v>1.6087804878048715</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6300-41EA-B16E-2BF4FBA2CC7D}"/>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9B95-496B-9689-009BC42F6381}"/>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9B95-496B-9689-009BC42F6381}"/>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9B95-496B-9689-009BC42F6381}"/>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9B95-496B-9689-009BC42F6381}"/>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9B95-496B-9689-009BC42F6381}"/>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9B95-496B-9689-009BC42F6381}"/>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9B95-496B-9689-009BC42F6381}"/>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9B95-496B-9689-009BC42F638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BenchmarkKengetallen!$C$108:$C$113</c:f>
              <c:numCache>
                <c:formatCode>0.00</c:formatCode>
                <c:ptCount val="6"/>
                <c:pt idx="0">
                  <c:v>6.4694246788766812</c:v>
                </c:pt>
                <c:pt idx="1">
                  <c:v>5.8704039896550979</c:v>
                </c:pt>
                <c:pt idx="2">
                  <c:v>5.9562768509857076</c:v>
                </c:pt>
                <c:pt idx="3">
                  <c:v>5.9685834082121305</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9B95-496B-9689-009BC42F6381}"/>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FACA-4DBB-B7A3-A9E0A0B0F379}"/>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FACA-4DBB-B7A3-A9E0A0B0F379}"/>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FACA-4DBB-B7A3-A9E0A0B0F379}"/>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FACA-4DBB-B7A3-A9E0A0B0F379}"/>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FACA-4DBB-B7A3-A9E0A0B0F379}"/>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FACA-4DBB-B7A3-A9E0A0B0F379}"/>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FACA-4DBB-B7A3-A9E0A0B0F379}"/>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FACA-4DBB-B7A3-A9E0A0B0F37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BenchmarkKengetallen!$C$97:$C$102</c:f>
              <c:numCache>
                <c:formatCode>General</c:formatCode>
                <c:ptCount val="6"/>
                <c:pt idx="0">
                  <c:v>27.4</c:v>
                </c:pt>
                <c:pt idx="1">
                  <c:v>27.4</c:v>
                </c:pt>
                <c:pt idx="2">
                  <c:v>28.11</c:v>
                </c:pt>
                <c:pt idx="3">
                  <c:v>28.24</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FACA-4DBB-B7A3-A9E0A0B0F379}"/>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DEAE-443C-8809-B15A43033970}"/>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DEAE-443C-8809-B15A43033970}"/>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DEAE-443C-8809-B15A43033970}"/>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DEAE-443C-8809-B15A43033970}"/>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DEAE-443C-8809-B15A43033970}"/>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DEAE-443C-8809-B15A43033970}"/>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DEAE-443C-8809-B15A43033970}"/>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DEAE-443C-8809-B15A4303397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BenchmarkKengetallen!$C$136:$C$141</c:f>
              <c:numCache>
                <c:formatCode>0.00</c:formatCode>
                <c:ptCount val="6"/>
                <c:pt idx="0">
                  <c:v>27.4</c:v>
                </c:pt>
                <c:pt idx="1">
                  <c:v>27.4</c:v>
                </c:pt>
                <c:pt idx="2">
                  <c:v>28.11</c:v>
                </c:pt>
                <c:pt idx="3">
                  <c:v>28.24</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DEAE-443C-8809-B15A43033970}"/>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8F33-47C0-AF8A-BE68DFCF016C}"/>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8F33-47C0-AF8A-BE68DFCF016C}"/>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8F33-47C0-AF8A-BE68DFCF016C}"/>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8F33-47C0-AF8A-BE68DFCF016C}"/>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8F33-47C0-AF8A-BE68DFCF016C}"/>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8F33-47C0-AF8A-BE68DFCF016C}"/>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8F33-47C0-AF8A-BE68DFCF016C}"/>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8F33-47C0-AF8A-BE68DFCF016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BenchmarkKengetallen!$C$147:$C$152</c:f>
              <c:numCache>
                <c:formatCode>0.00</c:formatCode>
                <c:ptCount val="6"/>
                <c:pt idx="0">
                  <c:v>35.963445072970032</c:v>
                </c:pt>
                <c:pt idx="1">
                  <c:v>35.963445072970032</c:v>
                </c:pt>
                <c:pt idx="2">
                  <c:v>35.953225778351658</c:v>
                </c:pt>
                <c:pt idx="3">
                  <c:v>35.950239039864194</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8F33-47C0-AF8A-BE68DFCF016C}"/>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CE29-4148-9C79-95B72407F6AD}"/>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CE29-4148-9C79-95B72407F6AD}"/>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CE29-4148-9C79-95B72407F6AD}"/>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CE29-4148-9C79-95B72407F6AD}"/>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CE29-4148-9C79-95B72407F6AD}"/>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CE29-4148-9C79-95B72407F6AD}"/>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CE29-4148-9C79-95B72407F6AD}"/>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CE29-4148-9C79-95B72407F6A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BenchmarkKengetallen!$C$158:$C$163</c:f>
              <c:numCache>
                <c:formatCode>0.00</c:formatCode>
                <c:ptCount val="6"/>
                <c:pt idx="0">
                  <c:v>18.293079612874411</c:v>
                </c:pt>
                <c:pt idx="1">
                  <c:v>18.293079612874411</c:v>
                </c:pt>
                <c:pt idx="2">
                  <c:v>18.288470032687279</c:v>
                </c:pt>
                <c:pt idx="3">
                  <c:v>18.287107244230576</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CE29-4148-9C79-95B72407F6AD}"/>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C7A3-4950-A21A-658F6C18F0FC}"/>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C7A3-4950-A21A-658F6C18F0FC}"/>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C7A3-4950-A21A-658F6C18F0FC}"/>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C7A3-4950-A21A-658F6C18F0FC}"/>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C7A3-4950-A21A-658F6C18F0FC}"/>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C7A3-4950-A21A-658F6C18F0FC}"/>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C7A3-4950-A21A-658F6C18F0FC}"/>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C7A3-4950-A21A-658F6C18F0F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BenchmarkKengetallen!$C$169:$C$174</c:f>
              <c:numCache>
                <c:formatCode>0.00</c:formatCode>
                <c:ptCount val="6"/>
                <c:pt idx="0">
                  <c:v>14.255235990357017</c:v>
                </c:pt>
                <c:pt idx="1">
                  <c:v>14.255235990357017</c:v>
                </c:pt>
                <c:pt idx="2">
                  <c:v>13.114563684705633</c:v>
                </c:pt>
                <c:pt idx="3">
                  <c:v>12.910621040661958</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C7A3-4950-A21A-658F6C18F0FC}"/>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A57F-4CC6-B405-24A67A8637CE}"/>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A57F-4CC6-B405-24A67A8637CE}"/>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A57F-4CC6-B405-24A67A8637CE}"/>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A57F-4CC6-B405-24A67A8637CE}"/>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A57F-4CC6-B405-24A67A8637CE}"/>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A57F-4CC6-B405-24A67A8637CE}"/>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A57F-4CC6-B405-24A67A8637CE}"/>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A57F-4CC6-B405-24A67A8637C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BenchmarkKengetallen!$C$180:$C$185</c:f>
              <c:numCache>
                <c:formatCode>0</c:formatCode>
                <c:ptCount val="6"/>
                <c:pt idx="0">
                  <c:v>372.88421052631497</c:v>
                </c:pt>
                <c:pt idx="1">
                  <c:v>372.88421052631497</c:v>
                </c:pt>
                <c:pt idx="2">
                  <c:v>372.88421052631497</c:v>
                </c:pt>
                <c:pt idx="3">
                  <c:v>372.88421052631497</c:v>
                </c:pt>
                <c:pt idx="4">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A57F-4CC6-B405-24A67A8637CE}"/>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8AB0-465F-8FB6-4E2625D0F87D}"/>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8AB0-465F-8FB6-4E2625D0F87D}"/>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8AB0-465F-8FB6-4E2625D0F87D}"/>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8AB0-465F-8FB6-4E2625D0F87D}"/>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8AB0-465F-8FB6-4E2625D0F87D}"/>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8AB0-465F-8FB6-4E2625D0F87D}"/>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8AB0-465F-8FB6-4E2625D0F87D}"/>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8AB0-465F-8FB6-4E2625D0F8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BenchmarkKengetallen!$C$197:$C$202</c:f>
              <c:numCache>
                <c:formatCode>0.00</c:formatCode>
                <c:ptCount val="6"/>
                <c:pt idx="0">
                  <c:v>3.4207166557036692</c:v>
                </c:pt>
                <c:pt idx="1">
                  <c:v>3.8914698106327159</c:v>
                </c:pt>
                <c:pt idx="2">
                  <c:v>2.1260025492866381</c:v>
                </c:pt>
                <c:pt idx="3">
                  <c:v>1.8752292037298453</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8AB0-465F-8FB6-4E2625D0F87D}"/>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275A-4514-BC81-F3C31A1C1031}"/>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275A-4514-BC81-F3C31A1C1031}"/>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275A-4514-BC81-F3C31A1C1031}"/>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275A-4514-BC81-F3C31A1C1031}"/>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275A-4514-BC81-F3C31A1C1031}"/>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275A-4514-BC81-F3C31A1C1031}"/>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275A-4514-BC81-F3C31A1C1031}"/>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275A-4514-BC81-F3C31A1C103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BenchmarkKengetallen!$C$208:$C$213</c:f>
              <c:numCache>
                <c:formatCode>General</c:formatCode>
                <c:ptCount val="6"/>
                <c:pt idx="0">
                  <c:v>0</c:v>
                </c:pt>
                <c:pt idx="1">
                  <c:v>3.51</c:v>
                </c:pt>
                <c:pt idx="2">
                  <c:v>1.34</c:v>
                </c:pt>
                <c:pt idx="3">
                  <c:v>1.04</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275A-4514-BC81-F3C31A1C1031}"/>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Niet</a:t>
            </a:r>
            <a:r>
              <a:rPr lang="nl-NL" baseline="0"/>
              <a:t> primair energiegebruik [kWh np] </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extLst>
                <c:ext xmlns:c15="http://schemas.microsoft.com/office/drawing/2012/chart" uri="{02D57815-91ED-43cb-92C2-25804820EDAC}">
                  <c15:fullRef>
                    <c15:sqref>ProjectData!$B$39:$C$39</c15:sqref>
                  </c15:fullRef>
                  <c15:levelRef>
                    <c15:sqref>ProjectData!$B$39</c15:sqref>
                  </c15:levelRef>
                </c:ext>
              </c:extLst>
              <c:f>ProjectData!$B$39</c:f>
              <c:strCache>
                <c:ptCount val="2"/>
                <c:pt idx="0">
                  <c:v>verwarming </c:v>
                </c:pt>
                <c:pt idx="1">
                  <c:v>kWh (np)</c:v>
                </c:pt>
              </c:strCache>
            </c:strRef>
          </c:tx>
          <c:spPr>
            <a:solidFill>
              <a:srgbClr val="FF6600"/>
            </a:solidFill>
            <a:ln>
              <a:noFill/>
            </a:ln>
            <a:effectLst/>
          </c:spPr>
          <c:invertIfNegative val="0"/>
          <c:cat>
            <c:strRef>
              <c:f>ProjectData!$D$38:$G$38</c:f>
              <c:strCache>
                <c:ptCount val="4"/>
                <c:pt idx="0">
                  <c:v>V1:</c:v>
                </c:pt>
                <c:pt idx="1">
                  <c:v>V2:</c:v>
                </c:pt>
                <c:pt idx="2">
                  <c:v>V3:</c:v>
                </c:pt>
                <c:pt idx="3">
                  <c:v>V4:</c:v>
                </c:pt>
              </c:strCache>
            </c:strRef>
          </c:cat>
          <c:val>
            <c:numRef>
              <c:f>ProjectData!$D$39:$G$39</c:f>
              <c:numCache>
                <c:formatCode>0</c:formatCode>
                <c:ptCount val="4"/>
                <c:pt idx="0">
                  <c:v>1636.8822563873791</c:v>
                </c:pt>
                <c:pt idx="1">
                  <c:v>1636.8822563873791</c:v>
                </c:pt>
                <c:pt idx="2">
                  <c:v>1698.1637553057724</c:v>
                </c:pt>
                <c:pt idx="3">
                  <c:v>1706.9051845593333</c:v>
                </c:pt>
              </c:numCache>
            </c:numRef>
          </c:val>
          <c:extLst>
            <c:ext xmlns:c16="http://schemas.microsoft.com/office/drawing/2014/chart" uri="{C3380CC4-5D6E-409C-BE32-E72D297353CC}">
              <c16:uniqueId val="{00000000-54B6-4BA8-8E85-EE49AB65B0F8}"/>
            </c:ext>
          </c:extLst>
        </c:ser>
        <c:ser>
          <c:idx val="1"/>
          <c:order val="1"/>
          <c:tx>
            <c:strRef>
              <c:extLst>
                <c:ext xmlns:c15="http://schemas.microsoft.com/office/drawing/2012/chart" uri="{02D57815-91ED-43cb-92C2-25804820EDAC}">
                  <c15:fullRef>
                    <c15:sqref>ProjectData!$B$40:$C$40</c15:sqref>
                  </c15:fullRef>
                  <c15:levelRef>
                    <c15:sqref>ProjectData!$B$40</c15:sqref>
                  </c15:levelRef>
                </c:ext>
              </c:extLst>
              <c:f>ProjectData!$B$40</c:f>
              <c:strCache>
                <c:ptCount val="2"/>
                <c:pt idx="0">
                  <c:v>koeling</c:v>
                </c:pt>
                <c:pt idx="1">
                  <c:v>kWh (np)</c:v>
                </c:pt>
              </c:strCache>
            </c:strRef>
          </c:tx>
          <c:spPr>
            <a:solidFill>
              <a:srgbClr val="3366FF"/>
            </a:solidFill>
            <a:ln>
              <a:noFill/>
            </a:ln>
            <a:effectLst/>
          </c:spPr>
          <c:invertIfNegative val="0"/>
          <c:cat>
            <c:strRef>
              <c:f>ProjectData!$D$38:$G$38</c:f>
              <c:strCache>
                <c:ptCount val="4"/>
                <c:pt idx="0">
                  <c:v>V1:</c:v>
                </c:pt>
                <c:pt idx="1">
                  <c:v>V2:</c:v>
                </c:pt>
                <c:pt idx="2">
                  <c:v>V3:</c:v>
                </c:pt>
                <c:pt idx="3">
                  <c:v>V4:</c:v>
                </c:pt>
              </c:strCache>
            </c:strRef>
          </c:cat>
          <c:val>
            <c:numRef>
              <c:f>ProjectData!$D$40:$G$40</c:f>
              <c:numCache>
                <c:formatCode>0</c:formatCode>
                <c:ptCount val="4"/>
                <c:pt idx="0">
                  <c:v>423.68587285005498</c:v>
                </c:pt>
                <c:pt idx="1">
                  <c:v>0</c:v>
                </c:pt>
                <c:pt idx="2">
                  <c:v>0</c:v>
                </c:pt>
                <c:pt idx="3">
                  <c:v>0</c:v>
                </c:pt>
              </c:numCache>
            </c:numRef>
          </c:val>
          <c:extLst>
            <c:ext xmlns:c16="http://schemas.microsoft.com/office/drawing/2014/chart" uri="{C3380CC4-5D6E-409C-BE32-E72D297353CC}">
              <c16:uniqueId val="{00000001-54B6-4BA8-8E85-EE49AB65B0F8}"/>
            </c:ext>
          </c:extLst>
        </c:ser>
        <c:ser>
          <c:idx val="2"/>
          <c:order val="2"/>
          <c:tx>
            <c:strRef>
              <c:extLst>
                <c:ext xmlns:c15="http://schemas.microsoft.com/office/drawing/2012/chart" uri="{02D57815-91ED-43cb-92C2-25804820EDAC}">
                  <c15:fullRef>
                    <c15:sqref>ProjectData!$B$41:$C$41</c15:sqref>
                  </c15:fullRef>
                  <c15:levelRef>
                    <c15:sqref>ProjectData!$B$41</c15:sqref>
                  </c15:levelRef>
                </c:ext>
              </c:extLst>
              <c:f>ProjectData!$B$41</c:f>
              <c:strCache>
                <c:ptCount val="2"/>
                <c:pt idx="0">
                  <c:v>warm tapwater  </c:v>
                </c:pt>
                <c:pt idx="1">
                  <c:v>kWh (np)</c:v>
                </c:pt>
              </c:strCache>
            </c:strRef>
          </c:tx>
          <c:spPr>
            <a:solidFill>
              <a:srgbClr val="33CC33"/>
            </a:solidFill>
            <a:ln>
              <a:noFill/>
            </a:ln>
            <a:effectLst/>
          </c:spPr>
          <c:invertIfNegative val="0"/>
          <c:cat>
            <c:strRef>
              <c:f>ProjectData!$D$38:$G$38</c:f>
              <c:strCache>
                <c:ptCount val="4"/>
                <c:pt idx="0">
                  <c:v>V1:</c:v>
                </c:pt>
                <c:pt idx="1">
                  <c:v>V2:</c:v>
                </c:pt>
                <c:pt idx="2">
                  <c:v>V3:</c:v>
                </c:pt>
                <c:pt idx="3">
                  <c:v>V4:</c:v>
                </c:pt>
              </c:strCache>
            </c:strRef>
          </c:cat>
          <c:val>
            <c:numRef>
              <c:f>ProjectData!$D$41:$G$41</c:f>
              <c:numCache>
                <c:formatCode>0</c:formatCode>
                <c:ptCount val="4"/>
                <c:pt idx="0">
                  <c:v>1855.90724637681</c:v>
                </c:pt>
                <c:pt idx="1">
                  <c:v>1855.90724637681</c:v>
                </c:pt>
                <c:pt idx="2">
                  <c:v>1855.90724637681</c:v>
                </c:pt>
                <c:pt idx="3">
                  <c:v>1855.90724637681</c:v>
                </c:pt>
              </c:numCache>
            </c:numRef>
          </c:val>
          <c:extLst>
            <c:ext xmlns:c16="http://schemas.microsoft.com/office/drawing/2014/chart" uri="{C3380CC4-5D6E-409C-BE32-E72D297353CC}">
              <c16:uniqueId val="{00000002-54B6-4BA8-8E85-EE49AB65B0F8}"/>
            </c:ext>
          </c:extLst>
        </c:ser>
        <c:ser>
          <c:idx val="3"/>
          <c:order val="3"/>
          <c:tx>
            <c:strRef>
              <c:extLst>
                <c:ext xmlns:c15="http://schemas.microsoft.com/office/drawing/2012/chart" uri="{02D57815-91ED-43cb-92C2-25804820EDAC}">
                  <c15:fullRef>
                    <c15:sqref>ProjectData!$B$42:$C$42</c15:sqref>
                  </c15:fullRef>
                  <c15:levelRef>
                    <c15:sqref>ProjectData!$B$42</c15:sqref>
                  </c15:levelRef>
                </c:ext>
              </c:extLst>
              <c:f>ProjectData!$B$42</c:f>
              <c:strCache>
                <c:ptCount val="2"/>
                <c:pt idx="0">
                  <c:v>ventilatoren</c:v>
                </c:pt>
                <c:pt idx="1">
                  <c:v>kWh (np)</c:v>
                </c:pt>
              </c:strCache>
            </c:strRef>
          </c:tx>
          <c:spPr>
            <a:solidFill>
              <a:schemeClr val="tx1"/>
            </a:solidFill>
            <a:ln>
              <a:noFill/>
            </a:ln>
            <a:effectLst/>
          </c:spPr>
          <c:invertIfNegative val="0"/>
          <c:cat>
            <c:strRef>
              <c:f>ProjectData!$D$38:$G$38</c:f>
              <c:strCache>
                <c:ptCount val="4"/>
                <c:pt idx="0">
                  <c:v>V1:</c:v>
                </c:pt>
                <c:pt idx="1">
                  <c:v>V2:</c:v>
                </c:pt>
                <c:pt idx="2">
                  <c:v>V3:</c:v>
                </c:pt>
                <c:pt idx="3">
                  <c:v>V4:</c:v>
                </c:pt>
              </c:strCache>
            </c:strRef>
          </c:cat>
          <c:val>
            <c:numRef>
              <c:f>ProjectData!$D$42:$G$42</c:f>
              <c:numCache>
                <c:formatCode>0</c:formatCode>
                <c:ptCount val="4"/>
                <c:pt idx="0">
                  <c:v>586.17015951440203</c:v>
                </c:pt>
                <c:pt idx="1">
                  <c:v>586.17015951440203</c:v>
                </c:pt>
                <c:pt idx="2">
                  <c:v>586.17015951440203</c:v>
                </c:pt>
                <c:pt idx="3">
                  <c:v>586.17015951440203</c:v>
                </c:pt>
              </c:numCache>
            </c:numRef>
          </c:val>
          <c:extLst>
            <c:ext xmlns:c16="http://schemas.microsoft.com/office/drawing/2014/chart" uri="{C3380CC4-5D6E-409C-BE32-E72D297353CC}">
              <c16:uniqueId val="{00000003-54B6-4BA8-8E85-EE49AB65B0F8}"/>
            </c:ext>
          </c:extLst>
        </c:ser>
        <c:ser>
          <c:idx val="4"/>
          <c:order val="4"/>
          <c:tx>
            <c:strRef>
              <c:extLst>
                <c:ext xmlns:c15="http://schemas.microsoft.com/office/drawing/2012/chart" uri="{02D57815-91ED-43cb-92C2-25804820EDAC}">
                  <c15:fullRef>
                    <c15:sqref>ProjectData!$B$43:$C$43</c15:sqref>
                  </c15:fullRef>
                  <c15:levelRef>
                    <c15:sqref>ProjectData!$B$43</c15:sqref>
                  </c15:levelRef>
                </c:ext>
              </c:extLst>
              <c:f>ProjectData!$B$43</c:f>
              <c:strCache>
                <c:ptCount val="2"/>
                <c:pt idx="0">
                  <c:v>hulpenergie</c:v>
                </c:pt>
                <c:pt idx="1">
                  <c:v>kWh (np)</c:v>
                </c:pt>
              </c:strCache>
            </c:strRef>
          </c:tx>
          <c:spPr>
            <a:solidFill>
              <a:srgbClr val="9900CC"/>
            </a:solidFill>
            <a:ln>
              <a:noFill/>
            </a:ln>
            <a:effectLst/>
          </c:spPr>
          <c:invertIfNegative val="0"/>
          <c:cat>
            <c:strRef>
              <c:f>ProjectData!$D$38:$G$38</c:f>
              <c:strCache>
                <c:ptCount val="4"/>
                <c:pt idx="0">
                  <c:v>V1:</c:v>
                </c:pt>
                <c:pt idx="1">
                  <c:v>V2:</c:v>
                </c:pt>
                <c:pt idx="2">
                  <c:v>V3:</c:v>
                </c:pt>
                <c:pt idx="3">
                  <c:v>V4:</c:v>
                </c:pt>
              </c:strCache>
            </c:strRef>
          </c:cat>
          <c:val>
            <c:numRef>
              <c:f>ProjectData!$D$43:$G$43</c:f>
              <c:numCache>
                <c:formatCode>0</c:formatCode>
                <c:ptCount val="4"/>
                <c:pt idx="0">
                  <c:v>178.17349723510401</c:v>
                </c:pt>
                <c:pt idx="1">
                  <c:v>168.450283177778</c:v>
                </c:pt>
                <c:pt idx="2">
                  <c:v>169.30032510447199</c:v>
                </c:pt>
                <c:pt idx="3">
                  <c:v>169.46305196177801</c:v>
                </c:pt>
              </c:numCache>
            </c:numRef>
          </c:val>
          <c:extLst>
            <c:ext xmlns:c16="http://schemas.microsoft.com/office/drawing/2014/chart" uri="{C3380CC4-5D6E-409C-BE32-E72D297353CC}">
              <c16:uniqueId val="{00000004-54B6-4BA8-8E85-EE49AB65B0F8}"/>
            </c:ext>
          </c:extLst>
        </c:ser>
        <c:ser>
          <c:idx val="5"/>
          <c:order val="5"/>
          <c:tx>
            <c:strRef>
              <c:extLst>
                <c:ext xmlns:c15="http://schemas.microsoft.com/office/drawing/2012/chart" uri="{02D57815-91ED-43cb-92C2-25804820EDAC}">
                  <c15:fullRef>
                    <c15:sqref>ProjectData!$B$44:$C$44</c15:sqref>
                  </c15:fullRef>
                  <c15:levelRef>
                    <c15:sqref>ProjectData!$B$44</c15:sqref>
                  </c15:levelRef>
                </c:ext>
              </c:extLst>
              <c:f>ProjectData!$B$44</c:f>
              <c:strCache>
                <c:ptCount val="2"/>
                <c:pt idx="0">
                  <c:v>-opbrengst zonnepanelen</c:v>
                </c:pt>
                <c:pt idx="1">
                  <c:v>kWh  </c:v>
                </c:pt>
              </c:strCache>
            </c:strRef>
          </c:tx>
          <c:spPr>
            <a:solidFill>
              <a:srgbClr val="FFC000"/>
            </a:solidFill>
            <a:ln>
              <a:noFill/>
            </a:ln>
            <a:effectLst/>
          </c:spPr>
          <c:invertIfNegative val="0"/>
          <c:cat>
            <c:strRef>
              <c:f>ProjectData!$D$38:$G$38</c:f>
              <c:strCache>
                <c:ptCount val="4"/>
                <c:pt idx="0">
                  <c:v>V1:</c:v>
                </c:pt>
                <c:pt idx="1">
                  <c:v>V2:</c:v>
                </c:pt>
                <c:pt idx="2">
                  <c:v>V3:</c:v>
                </c:pt>
                <c:pt idx="3">
                  <c:v>V4:</c:v>
                </c:pt>
              </c:strCache>
            </c:strRef>
          </c:cat>
          <c:val>
            <c:numRef>
              <c:f>ProjectData!$D$44:$G$44</c:f>
              <c:numCache>
                <c:formatCode>0</c:formatCode>
                <c:ptCount val="4"/>
                <c:pt idx="0">
                  <c:v>0</c:v>
                </c:pt>
                <c:pt idx="1">
                  <c:v>0</c:v>
                </c:pt>
                <c:pt idx="2">
                  <c:v>0</c:v>
                </c:pt>
                <c:pt idx="3">
                  <c:v>0</c:v>
                </c:pt>
              </c:numCache>
            </c:numRef>
          </c:val>
          <c:extLst>
            <c:ext xmlns:c16="http://schemas.microsoft.com/office/drawing/2014/chart" uri="{C3380CC4-5D6E-409C-BE32-E72D297353CC}">
              <c16:uniqueId val="{00000005-54B6-4BA8-8E85-EE49AB65B0F8}"/>
            </c:ext>
          </c:extLst>
        </c:ser>
        <c:ser>
          <c:idx val="6"/>
          <c:order val="6"/>
          <c:tx>
            <c:strRef>
              <c:extLst>
                <c:ext xmlns:c15="http://schemas.microsoft.com/office/drawing/2012/chart" uri="{02D57815-91ED-43cb-92C2-25804820EDAC}">
                  <c15:fullRef>
                    <c15:sqref>ProjectData!$B$45:$C$45</c15:sqref>
                  </c15:fullRef>
                  <c15:levelRef>
                    <c15:sqref>ProjectData!$B$45</c15:sqref>
                  </c15:levelRef>
                </c:ext>
              </c:extLst>
              <c:f>ProjectData!$B$45</c:f>
              <c:strCache>
                <c:ptCount val="2"/>
                <c:pt idx="0">
                  <c:v>-opbrengst WKK</c:v>
                </c:pt>
                <c:pt idx="1">
                  <c:v>kWh</c:v>
                </c:pt>
              </c:strCache>
            </c:strRef>
          </c:tx>
          <c:spPr>
            <a:solidFill>
              <a:srgbClr val="6600FF"/>
            </a:solidFill>
            <a:ln>
              <a:noFill/>
            </a:ln>
            <a:effectLst/>
          </c:spPr>
          <c:invertIfNegative val="0"/>
          <c:cat>
            <c:strRef>
              <c:f>ProjectData!$D$38:$G$38</c:f>
              <c:strCache>
                <c:ptCount val="4"/>
                <c:pt idx="0">
                  <c:v>V1:</c:v>
                </c:pt>
                <c:pt idx="1">
                  <c:v>V2:</c:v>
                </c:pt>
                <c:pt idx="2">
                  <c:v>V3:</c:v>
                </c:pt>
                <c:pt idx="3">
                  <c:v>V4:</c:v>
                </c:pt>
              </c:strCache>
            </c:strRef>
          </c:cat>
          <c:val>
            <c:numRef>
              <c:f>ProjectData!$D$45:$G$45</c:f>
              <c:numCache>
                <c:formatCode>0</c:formatCode>
                <c:ptCount val="4"/>
                <c:pt idx="0">
                  <c:v>0</c:v>
                </c:pt>
                <c:pt idx="1">
                  <c:v>0</c:v>
                </c:pt>
                <c:pt idx="2">
                  <c:v>0</c:v>
                </c:pt>
                <c:pt idx="3">
                  <c:v>0</c:v>
                </c:pt>
              </c:numCache>
            </c:numRef>
          </c:val>
          <c:extLst>
            <c:ext xmlns:c16="http://schemas.microsoft.com/office/drawing/2014/chart" uri="{C3380CC4-5D6E-409C-BE32-E72D297353CC}">
              <c16:uniqueId val="{00000006-54B6-4BA8-8E85-EE49AB65B0F8}"/>
            </c:ext>
          </c:extLst>
        </c:ser>
        <c:ser>
          <c:idx val="7"/>
          <c:order val="7"/>
          <c:tx>
            <c:strRef>
              <c:extLst>
                <c:ext xmlns:c15="http://schemas.microsoft.com/office/drawing/2012/chart" uri="{02D57815-91ED-43cb-92C2-25804820EDAC}">
                  <c15:fullRef>
                    <c15:sqref>ProjectData!$B$46:$C$46</c15:sqref>
                  </c15:fullRef>
                  <c15:levelRef>
                    <c15:sqref>ProjectData!$B$46</c15:sqref>
                  </c15:levelRef>
                </c:ext>
              </c:extLst>
              <c:f>ProjectData!$B$46</c:f>
              <c:strCache>
                <c:ptCount val="2"/>
                <c:pt idx="0">
                  <c:v>(hernieuwbare energie warmtapwater)</c:v>
                </c:pt>
                <c:pt idx="1">
                  <c:v>kWh</c:v>
                </c:pt>
              </c:strCache>
            </c:strRef>
          </c:tx>
          <c:spPr>
            <a:solidFill>
              <a:srgbClr val="00B0F0"/>
            </a:solidFill>
            <a:ln>
              <a:noFill/>
            </a:ln>
            <a:effectLst/>
          </c:spPr>
          <c:invertIfNegative val="0"/>
          <c:cat>
            <c:strRef>
              <c:f>ProjectData!$D$38:$G$38</c:f>
              <c:strCache>
                <c:ptCount val="4"/>
                <c:pt idx="0">
                  <c:v>V1:</c:v>
                </c:pt>
                <c:pt idx="1">
                  <c:v>V2:</c:v>
                </c:pt>
                <c:pt idx="2">
                  <c:v>V3:</c:v>
                </c:pt>
                <c:pt idx="3">
                  <c:v>V4:</c:v>
                </c:pt>
              </c:strCache>
            </c:strRef>
          </c:cat>
          <c:val>
            <c:numRef>
              <c:f>ProjectData!$D$46:$G$46</c:f>
              <c:numCache>
                <c:formatCode>0</c:formatCode>
                <c:ptCount val="4"/>
                <c:pt idx="0">
                  <c:v>0</c:v>
                </c:pt>
                <c:pt idx="1">
                  <c:v>0</c:v>
                </c:pt>
                <c:pt idx="2">
                  <c:v>0</c:v>
                </c:pt>
                <c:pt idx="3">
                  <c:v>0</c:v>
                </c:pt>
              </c:numCache>
            </c:numRef>
          </c:val>
          <c:extLst>
            <c:ext xmlns:c16="http://schemas.microsoft.com/office/drawing/2014/chart" uri="{C3380CC4-5D6E-409C-BE32-E72D297353CC}">
              <c16:uniqueId val="{00000007-54B6-4BA8-8E85-EE49AB65B0F8}"/>
            </c:ext>
          </c:extLst>
        </c:ser>
        <c:dLbls>
          <c:showLegendKey val="0"/>
          <c:showVal val="0"/>
          <c:showCatName val="0"/>
          <c:showSerName val="0"/>
          <c:showPercent val="0"/>
          <c:showBubbleSize val="0"/>
        </c:dLbls>
        <c:gapWidth val="55"/>
        <c:overlap val="100"/>
        <c:axId val="1521088416"/>
        <c:axId val="1521081344"/>
      </c:barChart>
      <c:catAx>
        <c:axId val="152108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521081344"/>
        <c:crosses val="autoZero"/>
        <c:auto val="1"/>
        <c:lblAlgn val="ctr"/>
        <c:lblOffset val="100"/>
        <c:noMultiLvlLbl val="0"/>
      </c:catAx>
      <c:valAx>
        <c:axId val="152108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521088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3D8F-4957-8559-6D4EB67D23C1}"/>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3D8F-4957-8559-6D4EB67D23C1}"/>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3D8F-4957-8559-6D4EB67D23C1}"/>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3D8F-4957-8559-6D4EB67D23C1}"/>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3D8F-4957-8559-6D4EB67D23C1}"/>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3D8F-4957-8559-6D4EB67D23C1}"/>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3D8F-4957-8559-6D4EB67D23C1}"/>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3D8F-4957-8559-6D4EB67D23C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BenchmarkKengetallen!$C$219:$C$224</c:f>
              <c:numCache>
                <c:formatCode>0.00</c:formatCode>
                <c:ptCount val="6"/>
                <c:pt idx="0">
                  <c:v>28.353462189365739</c:v>
                </c:pt>
                <c:pt idx="1">
                  <c:v>28.353462189365739</c:v>
                </c:pt>
                <c:pt idx="2">
                  <c:v>23.237155531050028</c:v>
                </c:pt>
                <c:pt idx="3">
                  <c:v>22.322402799291982</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3D8F-4957-8559-6D4EB67D23C1}"/>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DE63-4678-BF11-2FFC8C52AE3A}"/>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DE63-4678-BF11-2FFC8C52AE3A}"/>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DE63-4678-BF11-2FFC8C52AE3A}"/>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DE63-4678-BF11-2FFC8C52AE3A}"/>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DE63-4678-BF11-2FFC8C52AE3A}"/>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DE63-4678-BF11-2FFC8C52AE3A}"/>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DE63-4678-BF11-2FFC8C52AE3A}"/>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DE63-4678-BF11-2FFC8C52AE3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BenchmarkKengetallen!$C$291:$C$296</c:f>
              <c:numCache>
                <c:formatCode>0.00</c:formatCode>
                <c:ptCount val="6"/>
                <c:pt idx="0">
                  <c:v>4.6397681159419726</c:v>
                </c:pt>
                <c:pt idx="1">
                  <c:v>4.6397681159419726</c:v>
                </c:pt>
                <c:pt idx="2">
                  <c:v>4.6397681159419726</c:v>
                </c:pt>
                <c:pt idx="3">
                  <c:v>4.6397681159419726</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DE63-4678-BF11-2FFC8C52AE3A}"/>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940D-4DBA-9603-D9CEAB545A68}"/>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940D-4DBA-9603-D9CEAB545A68}"/>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940D-4DBA-9603-D9CEAB545A68}"/>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940D-4DBA-9603-D9CEAB545A68}"/>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940D-4DBA-9603-D9CEAB545A68}"/>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940D-4DBA-9603-D9CEAB545A68}"/>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940D-4DBA-9603-D9CEAB545A68}"/>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940D-4DBA-9603-D9CEAB545A6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BenchmarkKengetallen!$C$302:$C$307</c:f>
              <c:numCache>
                <c:formatCode>0.00</c:formatCode>
                <c:ptCount val="6"/>
                <c:pt idx="0">
                  <c:v>13.013983739837347</c:v>
                </c:pt>
                <c:pt idx="1">
                  <c:v>13.013983739837347</c:v>
                </c:pt>
                <c:pt idx="2">
                  <c:v>13.013983739837347</c:v>
                </c:pt>
                <c:pt idx="3">
                  <c:v>13.013983739837347</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940D-4DBA-9603-D9CEAB545A68}"/>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BDDF-49B8-B4CE-68994248A7A9}"/>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BDDF-49B8-B4CE-68994248A7A9}"/>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BDDF-49B8-B4CE-68994248A7A9}"/>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BDDF-49B8-B4CE-68994248A7A9}"/>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BDDF-49B8-B4CE-68994248A7A9}"/>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BDDF-49B8-B4CE-68994248A7A9}"/>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BDDF-49B8-B4CE-68994248A7A9}"/>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BDDF-49B8-B4CE-68994248A7A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BenchmarkKengetallen!$C$313:$C$318</c:f>
              <c:numCache>
                <c:formatCode>0.00</c:formatCode>
                <c:ptCount val="6"/>
                <c:pt idx="0">
                  <c:v>2.3828055264812993</c:v>
                </c:pt>
                <c:pt idx="1">
                  <c:v>2.3828055264812993</c:v>
                </c:pt>
                <c:pt idx="2">
                  <c:v>2.3828055264812993</c:v>
                </c:pt>
                <c:pt idx="3">
                  <c:v>2.3828055264812993</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BDDF-49B8-B4CE-68994248A7A9}"/>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0B4A-4956-9268-E6FB8028A366}"/>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0B4A-4956-9268-E6FB8028A366}"/>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0B4A-4956-9268-E6FB8028A366}"/>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0B4A-4956-9268-E6FB8028A366}"/>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0B4A-4956-9268-E6FB8028A366}"/>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0B4A-4956-9268-E6FB8028A366}"/>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0B4A-4956-9268-E6FB8028A366}"/>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0B4A-4956-9268-E6FB8028A36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BenchmarkKengetallen!$C$341:$C$346</c:f>
              <c:numCache>
                <c:formatCode>0.00</c:formatCode>
                <c:ptCount val="6"/>
                <c:pt idx="0">
                  <c:v>34.93153177481112</c:v>
                </c:pt>
                <c:pt idx="1">
                  <c:v>34.93153177481112</c:v>
                </c:pt>
                <c:pt idx="2">
                  <c:v>35.482293030198555</c:v>
                </c:pt>
                <c:pt idx="3">
                  <c:v>35.599881595581685</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0B4A-4956-9268-E6FB8028A366}"/>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75C1-45A8-8888-7C49AD95A4FA}"/>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75C1-45A8-8888-7C49AD95A4FA}"/>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75C1-45A8-8888-7C49AD95A4FA}"/>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75C1-45A8-8888-7C49AD95A4FA}"/>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75C1-45A8-8888-7C49AD95A4FA}"/>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75C1-45A8-8888-7C49AD95A4FA}"/>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75C1-45A8-8888-7C49AD95A4FA}"/>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75C1-45A8-8888-7C49AD95A4F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BenchmarkKengetallen!$C$352:$C$357</c:f>
              <c:numCache>
                <c:formatCode>0.00</c:formatCode>
                <c:ptCount val="6"/>
                <c:pt idx="0">
                  <c:v>0</c:v>
                </c:pt>
                <c:pt idx="1">
                  <c:v>0</c:v>
                </c:pt>
                <c:pt idx="2">
                  <c:v>0</c:v>
                </c:pt>
                <c:pt idx="3">
                  <c:v>0</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75C1-45A8-8888-7C49AD95A4FA}"/>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9E28-4682-B431-6C18B3626267}"/>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9E28-4682-B431-6C18B3626267}"/>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9E28-4682-B431-6C18B3626267}"/>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9E28-4682-B431-6C18B3626267}"/>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9E28-4682-B431-6C18B3626267}"/>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9E28-4682-B431-6C18B3626267}"/>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9E28-4682-B431-6C18B3626267}"/>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9E28-4682-B431-6C18B362626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BenchmarkKengetallen!$C$363:$C$368</c:f>
              <c:numCache>
                <c:formatCode>0.00</c:formatCode>
                <c:ptCount val="6"/>
                <c:pt idx="0">
                  <c:v>0</c:v>
                </c:pt>
                <c:pt idx="1">
                  <c:v>0</c:v>
                </c:pt>
                <c:pt idx="2">
                  <c:v>0</c:v>
                </c:pt>
                <c:pt idx="3">
                  <c:v>0</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9E28-4682-B431-6C18B3626267}"/>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D1FF-4892-97F7-89FED199387E}"/>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D1FF-4892-97F7-89FED199387E}"/>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D1FF-4892-97F7-89FED199387E}"/>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D1FF-4892-97F7-89FED199387E}"/>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D1FF-4892-97F7-89FED199387E}"/>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D1FF-4892-97F7-89FED199387E}"/>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D1FF-4892-97F7-89FED199387E}"/>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D1FF-4892-97F7-89FED199387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BenchmarkKengetallen!$C$413:$C$418</c:f>
              <c:numCache>
                <c:formatCode>0.00</c:formatCode>
                <c:ptCount val="6"/>
                <c:pt idx="0">
                  <c:v>3.3269964560718952</c:v>
                </c:pt>
                <c:pt idx="1">
                  <c:v>3.3269964560718952</c:v>
                </c:pt>
                <c:pt idx="2">
                  <c:v>3.4515523481824504</c:v>
                </c:pt>
                <c:pt idx="3">
                  <c:v>3.469319480811639</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D1FF-4892-97F7-89FED199387E}"/>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DBB9-43ED-8F61-FC43F581AFDD}"/>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DBB9-43ED-8F61-FC43F581AFDD}"/>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DBB9-43ED-8F61-FC43F581AFDD}"/>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DBB9-43ED-8F61-FC43F581AFDD}"/>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DBB9-43ED-8F61-FC43F581AFDD}"/>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DBB9-43ED-8F61-FC43F581AFDD}"/>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DBB9-43ED-8F61-FC43F581AFDD}"/>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DBB9-43ED-8F61-FC43F581AFD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BenchmarkKengetallen!$C$424:$C$429</c:f>
              <c:numCache>
                <c:formatCode>0.00</c:formatCode>
                <c:ptCount val="6"/>
                <c:pt idx="0">
                  <c:v>2.3828055264812993</c:v>
                </c:pt>
                <c:pt idx="1">
                  <c:v>2.3828055264812993</c:v>
                </c:pt>
                <c:pt idx="2">
                  <c:v>2.3828055264812993</c:v>
                </c:pt>
                <c:pt idx="3">
                  <c:v>2.3828055264812993</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DBB9-43ED-8F61-FC43F581AFDD}"/>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4703-46B0-98FF-253748440E49}"/>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4703-46B0-98FF-253748440E49}"/>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4703-46B0-98FF-253748440E49}"/>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4703-46B0-98FF-253748440E49}"/>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4703-46B0-98FF-253748440E49}"/>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4703-46B0-98FF-253748440E49}"/>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4703-46B0-98FF-253748440E49}"/>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4703-46B0-98FF-253748440E4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BenchmarkKengetallen!$C$435:$C$440</c:f>
              <c:numCache>
                <c:formatCode>0.00</c:formatCode>
                <c:ptCount val="6"/>
                <c:pt idx="0">
                  <c:v>7.5443383999057012</c:v>
                </c:pt>
                <c:pt idx="1">
                  <c:v>7.5443383999057012</c:v>
                </c:pt>
                <c:pt idx="2">
                  <c:v>7.5443383999057012</c:v>
                </c:pt>
                <c:pt idx="3">
                  <c:v>7.5443383999057012</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4703-46B0-98FF-253748440E49}"/>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CO2</a:t>
            </a:r>
            <a:r>
              <a:rPr lang="en-US" baseline="0"/>
              <a:t> uitstoot [kg CO2]</a:t>
            </a:r>
            <a:endParaRPr lang="en-US"/>
          </a:p>
        </c:rich>
      </c:tx>
      <c:overlay val="0"/>
      <c:spPr>
        <a:noFill/>
        <a:ln>
          <a:noFill/>
        </a:ln>
        <a:effectLst/>
      </c:spPr>
    </c:title>
    <c:autoTitleDeleted val="0"/>
    <c:plotArea>
      <c:layout/>
      <c:barChart>
        <c:barDir val="col"/>
        <c:grouping val="clustered"/>
        <c:varyColors val="0"/>
        <c:ser>
          <c:idx val="1"/>
          <c:order val="0"/>
          <c:tx>
            <c:strRef>
              <c:f>ProjectData!$B$36</c:f>
              <c:strCache>
                <c:ptCount val="1"/>
                <c:pt idx="0">
                  <c:v>CO2 emissie (kg CO2)</c:v>
                </c:pt>
              </c:strCache>
            </c:strRef>
          </c:tx>
          <c:spPr>
            <a:solidFill>
              <a:srgbClr val="FF6600"/>
            </a:solidFill>
          </c:spPr>
          <c:invertIfNegative val="0"/>
          <c:cat>
            <c:strRef>
              <c:f>ProjectData!$D$35:$G$35</c:f>
              <c:strCache>
                <c:ptCount val="4"/>
                <c:pt idx="0">
                  <c:v>V1:</c:v>
                </c:pt>
                <c:pt idx="1">
                  <c:v>V2:</c:v>
                </c:pt>
                <c:pt idx="2">
                  <c:v>V3:</c:v>
                </c:pt>
                <c:pt idx="3">
                  <c:v>V4:</c:v>
                </c:pt>
              </c:strCache>
            </c:strRef>
          </c:cat>
          <c:val>
            <c:numRef>
              <c:f>ProjectData!$D$36:$G$36</c:f>
              <c:numCache>
                <c:formatCode>0</c:formatCode>
                <c:ptCount val="4"/>
                <c:pt idx="0">
                  <c:v>1591.4784710036699</c:v>
                </c:pt>
                <c:pt idx="1">
                  <c:v>1444.11938145516</c:v>
                </c:pt>
                <c:pt idx="2">
                  <c:v>1465.24410534249</c:v>
                </c:pt>
                <c:pt idx="3">
                  <c:v>1468.27151842019</c:v>
                </c:pt>
              </c:numCache>
            </c:numRef>
          </c:val>
          <c:extLst>
            <c:ext xmlns:c16="http://schemas.microsoft.com/office/drawing/2014/chart" uri="{C3380CC4-5D6E-409C-BE32-E72D297353CC}">
              <c16:uniqueId val="{00000000-C439-4CAD-95B5-1FEF0965FB15}"/>
            </c:ext>
          </c:extLst>
        </c:ser>
        <c:dLbls>
          <c:showLegendKey val="0"/>
          <c:showVal val="0"/>
          <c:showCatName val="0"/>
          <c:showSerName val="0"/>
          <c:showPercent val="0"/>
          <c:showBubbleSize val="0"/>
        </c:dLbls>
        <c:gapWidth val="219"/>
        <c:overlap val="-27"/>
        <c:axId val="467648095"/>
        <c:axId val="467641023"/>
      </c:barChart>
      <c:catAx>
        <c:axId val="46764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641023"/>
        <c:crosses val="autoZero"/>
        <c:auto val="1"/>
        <c:lblAlgn val="ctr"/>
        <c:lblOffset val="100"/>
        <c:noMultiLvlLbl val="0"/>
      </c:catAx>
      <c:valAx>
        <c:axId val="46764102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648095"/>
        <c:crosses val="autoZero"/>
        <c:crossBetween val="between"/>
        <c:majorUnit val="100"/>
      </c:valAx>
    </c:plotArea>
    <c:plotVisOnly val="1"/>
    <c:dispBlanksAs val="gap"/>
    <c:showDLblsOverMax val="0"/>
    <c:extLst/>
  </c:chart>
  <c:spPr>
    <a:ln>
      <a:noFill/>
    </a:ln>
  </c:spPr>
  <c:txPr>
    <a:bodyPr/>
    <a:lstStyle/>
    <a:p>
      <a:pPr>
        <a:defRPr/>
      </a:pPr>
      <a:endParaRPr lang="nl-N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BenchmarkKengetallen!$C$313:$C$318</c:f>
              <c:strCache>
                <c:ptCount val="6"/>
                <c:pt idx="0">
                  <c:v>2,38</c:v>
                </c:pt>
                <c:pt idx="1">
                  <c:v>2,38</c:v>
                </c:pt>
                <c:pt idx="2">
                  <c:v>2,38</c:v>
                </c:pt>
                <c:pt idx="3">
                  <c:v>2,38</c:v>
                </c:pt>
                <c:pt idx="4">
                  <c:v>0</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747A-4842-B13A-814A846F7FBF}"/>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747A-4842-B13A-814A846F7FBF}"/>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747A-4842-B13A-814A846F7FBF}"/>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747A-4842-B13A-814A846F7FBF}"/>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747A-4842-B13A-814A846F7FBF}"/>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747A-4842-B13A-814A846F7FBF}"/>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747A-4842-B13A-814A846F7FBF}"/>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747A-4842-B13A-814A846F7FB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BenchmarkKengetallen!$C$446:$C$451</c:f>
              <c:numCache>
                <c:formatCode>0.00</c:formatCode>
                <c:ptCount val="6"/>
                <c:pt idx="0">
                  <c:v>0.86115014806921397</c:v>
                </c:pt>
                <c:pt idx="1">
                  <c:v>0</c:v>
                </c:pt>
                <c:pt idx="2">
                  <c:v>0</c:v>
                </c:pt>
                <c:pt idx="3">
                  <c:v>0</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747A-4842-B13A-814A846F7FBF}"/>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5000">
              <a:schemeClr val="accent4">
                <a:lumMod val="40000"/>
                <a:lumOff val="60000"/>
              </a:schemeClr>
            </a:gs>
            <a:gs pos="25000">
              <a:schemeClr val="accent4">
                <a:lumMod val="20000"/>
                <a:lumOff val="80000"/>
              </a:schemeClr>
            </a:gs>
            <a:gs pos="0">
              <a:schemeClr val="bg1">
                <a:lumMod val="75000"/>
              </a:schemeClr>
            </a:gs>
            <a:gs pos="75000">
              <a:srgbClr val="FFC000">
                <a:alpha val="50000"/>
              </a:srgbClr>
            </a:gs>
            <a:gs pos="10000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D781-4E9A-B737-468360950766}"/>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D781-4E9A-B737-468360950766}"/>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D781-4E9A-B737-468360950766}"/>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D781-4E9A-B737-468360950766}"/>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D781-4E9A-B737-468360950766}"/>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D781-4E9A-B737-468360950766}"/>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D781-4E9A-B737-468360950766}"/>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D781-4E9A-B737-46836095076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BenchmarkKengetallen!$C$75:$C$80</c:f>
              <c:numCache>
                <c:formatCode>0.00</c:formatCode>
                <c:ptCount val="6"/>
                <c:pt idx="0">
                  <c:v>55.8</c:v>
                </c:pt>
                <c:pt idx="1">
                  <c:v>58.2</c:v>
                </c:pt>
                <c:pt idx="2">
                  <c:v>58.2</c:v>
                </c:pt>
                <c:pt idx="3">
                  <c:v>58.3</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D781-4E9A-B737-468360950766}"/>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8288-4C8C-A550-C17C91608D19}"/>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8288-4C8C-A550-C17C91608D19}"/>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8288-4C8C-A550-C17C91608D19}"/>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8288-4C8C-A550-C17C91608D19}"/>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8288-4C8C-A550-C17C91608D19}"/>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8288-4C8C-A550-C17C91608D19}"/>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8288-4C8C-A550-C17C91608D19}"/>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8288-4C8C-A550-C17C91608D1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BenchmarkKengetallen!$C$86:$C$91</c:f>
              <c:numCache>
                <c:formatCode>0.00</c:formatCode>
                <c:ptCount val="6"/>
                <c:pt idx="0">
                  <c:v>0</c:v>
                </c:pt>
                <c:pt idx="1">
                  <c:v>3.51</c:v>
                </c:pt>
                <c:pt idx="2">
                  <c:v>1.34</c:v>
                </c:pt>
                <c:pt idx="3">
                  <c:v>1.04</c:v>
                </c:pt>
                <c:pt idx="4" formatCode="0.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8288-4C8C-A550-C17C91608D19}"/>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FC58-44F3-B484-504EC1AAEB9A}"/>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FC58-44F3-B484-504EC1AAEB9A}"/>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FC58-44F3-B484-504EC1AAEB9A}"/>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FC58-44F3-B484-504EC1AAEB9A}"/>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FC58-44F3-B484-504EC1AAEB9A}"/>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FC58-44F3-B484-504EC1AAEB9A}"/>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FC58-44F3-B484-504EC1AAEB9A}"/>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FC58-44F3-B484-504EC1AAEB9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BenchmarkKengetallen!$C$230:$C$235</c:f>
              <c:numCache>
                <c:formatCode>0</c:formatCode>
                <c:ptCount val="6"/>
                <c:pt idx="0">
                  <c:v>372.88421052631497</c:v>
                </c:pt>
                <c:pt idx="1">
                  <c:v>372.88421052631497</c:v>
                </c:pt>
                <c:pt idx="2">
                  <c:v>372.88421052631497</c:v>
                </c:pt>
                <c:pt idx="3">
                  <c:v>372.88421052631497</c:v>
                </c:pt>
                <c:pt idx="4">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FC58-44F3-B484-504EC1AAEB9A}"/>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099F-4171-8661-E308A8977D07}"/>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099F-4171-8661-E308A8977D07}"/>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099F-4171-8661-E308A8977D07}"/>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099F-4171-8661-E308A8977D07}"/>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099F-4171-8661-E308A8977D07}"/>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099F-4171-8661-E308A8977D07}"/>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099F-4171-8661-E308A8977D07}"/>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099F-4171-8661-E308A8977D0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BenchmarkKengetallen!$C$241:$C$246</c:f>
              <c:numCache>
                <c:formatCode>0</c:formatCode>
                <c:ptCount val="6"/>
                <c:pt idx="0">
                  <c:v>54.7258794422942</c:v>
                </c:pt>
                <c:pt idx="1">
                  <c:v>54.7258794422942</c:v>
                </c:pt>
                <c:pt idx="2">
                  <c:v>54.7258794422942</c:v>
                </c:pt>
                <c:pt idx="3">
                  <c:v>54.7258794422942</c:v>
                </c:pt>
                <c:pt idx="4">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099F-4171-8661-E308A8977D07}"/>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AA86-43DC-90D5-E5759883E330}"/>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AA86-43DC-90D5-E5759883E330}"/>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AA86-43DC-90D5-E5759883E330}"/>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AA86-43DC-90D5-E5759883E330}"/>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AA86-43DC-90D5-E5759883E330}"/>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AA86-43DC-90D5-E5759883E330}"/>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AA86-43DC-90D5-E5759883E330}"/>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AA86-43DC-90D5-E5759883E33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BenchmarkKengetallen!$C$252:$C$257</c:f>
              <c:numCache>
                <c:formatCode>0.00</c:formatCode>
                <c:ptCount val="6"/>
                <c:pt idx="0">
                  <c:v>3.4952733512725915</c:v>
                </c:pt>
                <c:pt idx="1">
                  <c:v>3.4952733512725915</c:v>
                </c:pt>
                <c:pt idx="2">
                  <c:v>3.4952733512725915</c:v>
                </c:pt>
                <c:pt idx="3">
                  <c:v>3.4952733512725915</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AA86-43DC-90D5-E5759883E330}"/>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6FC2-431F-B4CC-20E000F10DA9}"/>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6FC2-431F-B4CC-20E000F10DA9}"/>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6FC2-431F-B4CC-20E000F10DA9}"/>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6FC2-431F-B4CC-20E000F10DA9}"/>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6FC2-431F-B4CC-20E000F10DA9}"/>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6FC2-431F-B4CC-20E000F10DA9}"/>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6FC2-431F-B4CC-20E000F10DA9}"/>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6FC2-431F-B4CC-20E000F10DA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BenchmarkKengetallen!$C$269:$C$274</c:f>
              <c:numCache>
                <c:formatCode>0.00</c:formatCode>
                <c:ptCount val="6"/>
                <c:pt idx="0">
                  <c:v>4.7304094919662685</c:v>
                </c:pt>
                <c:pt idx="1">
                  <c:v>4.7304094919662685</c:v>
                </c:pt>
                <c:pt idx="2">
                  <c:v>4.6755750767746633</c:v>
                </c:pt>
                <c:pt idx="3">
                  <c:v>4.6736985856581681</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6FC2-431F-B4CC-20E000F10DA9}"/>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A71F-4D29-A64A-38BA81721F3E}"/>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A71F-4D29-A64A-38BA81721F3E}"/>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A71F-4D29-A64A-38BA81721F3E}"/>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A71F-4D29-A64A-38BA81721F3E}"/>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A71F-4D29-A64A-38BA81721F3E}"/>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A71F-4D29-A64A-38BA81721F3E}"/>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A71F-4D29-A64A-38BA81721F3E}"/>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A71F-4D29-A64A-38BA81721F3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BenchmarkKengetallen!$C$280:$C$285</c:f>
              <c:numCache>
                <c:formatCode>0.00</c:formatCode>
                <c:ptCount val="6"/>
                <c:pt idx="0">
                  <c:v>2.3399999999999959</c:v>
                </c:pt>
                <c:pt idx="1">
                  <c:v>2.3399999999999959</c:v>
                </c:pt>
                <c:pt idx="2">
                  <c:v>2.3399999999999959</c:v>
                </c:pt>
                <c:pt idx="3">
                  <c:v>2.3399999999999959</c:v>
                </c:pt>
                <c:pt idx="4" formatCode="0">
                  <c:v>0</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A71F-4D29-A64A-38BA81721F3E}"/>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7147856517939E-2"/>
          <c:y val="0.51893518518518522"/>
          <c:w val="0.86817585301837275"/>
          <c:h val="0.3736654272382619"/>
        </c:manualLayout>
      </c:layout>
      <c:scatterChart>
        <c:scatterStyle val="lineMarker"/>
        <c:varyColors val="0"/>
        <c:ser>
          <c:idx val="1"/>
          <c:order val="0"/>
          <c:tx>
            <c:strRef>
              <c:f>BenchmarkKengetallen!$B$63</c:f>
              <c:strCache>
                <c:ptCount val="1"/>
                <c:pt idx="0">
                  <c:v>Variant</c:v>
                </c:pt>
              </c:strCache>
            </c:strRef>
          </c:tx>
          <c:spPr>
            <a:ln w="19050">
              <a:noFill/>
            </a:ln>
          </c:spPr>
          <c:marker>
            <c:symbol val="picture"/>
            <c:spPr>
              <a:blipFill>
                <a:blip xmlns:r="http://schemas.openxmlformats.org/officeDocument/2006/relationships" r:embed="rId1">
                  <a:extLst>
                    <a:ext uri="{96DAC541-7B7A-43D3-8B79-37D633B846F1}">
                      <asvg:svgBlip xmlns:asvg="http://schemas.microsoft.com/office/drawing/2016/SVG/main" r:embed="rId2"/>
                    </a:ext>
                  </a:extLst>
                </a:blip>
                <a:stretch>
                  <a:fillRect/>
                </a:stretch>
              </a:blipFill>
              <a:ln>
                <a:noFill/>
              </a:ln>
            </c:spPr>
          </c:marker>
          <c:dPt>
            <c:idx val="1"/>
            <c:marker>
              <c:spPr>
                <a:blipFill dpi="0"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a:fillRect/>
                  </a:stretch>
                </a:blipFill>
                <a:ln>
                  <a:noFill/>
                </a:ln>
              </c:spPr>
            </c:marker>
            <c:bubble3D val="0"/>
            <c:extLst>
              <c:ext xmlns:c16="http://schemas.microsoft.com/office/drawing/2014/chart" uri="{C3380CC4-5D6E-409C-BE32-E72D297353CC}">
                <c16:uniqueId val="{00000000-ED8E-4231-A585-F91E32EDA24B}"/>
              </c:ext>
            </c:extLst>
          </c:dPt>
          <c:dPt>
            <c:idx val="2"/>
            <c:marker>
              <c:spPr>
                <a:blipFill dpi="0"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a:fillRect/>
                  </a:stretch>
                </a:blipFill>
                <a:ln>
                  <a:noFill/>
                </a:ln>
              </c:spPr>
            </c:marker>
            <c:bubble3D val="0"/>
            <c:extLst>
              <c:ext xmlns:c16="http://schemas.microsoft.com/office/drawing/2014/chart" uri="{C3380CC4-5D6E-409C-BE32-E72D297353CC}">
                <c16:uniqueId val="{00000001-ED8E-4231-A585-F91E32EDA24B}"/>
              </c:ext>
            </c:extLst>
          </c:dPt>
          <c:dPt>
            <c:idx val="3"/>
            <c:marker>
              <c:spPr>
                <a:blipFill dpi="0" rotWithShape="1">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a:fillRect/>
                  </a:stretch>
                </a:blipFill>
                <a:ln>
                  <a:noFill/>
                </a:ln>
              </c:spPr>
            </c:marker>
            <c:bubble3D val="0"/>
            <c:extLst>
              <c:ext xmlns:c16="http://schemas.microsoft.com/office/drawing/2014/chart" uri="{C3380CC4-5D6E-409C-BE32-E72D297353CC}">
                <c16:uniqueId val="{00000002-ED8E-4231-A585-F91E32EDA24B}"/>
              </c:ext>
            </c:extLst>
          </c:dPt>
          <c:dPt>
            <c:idx val="4"/>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3-ED8E-4231-A585-F91E32EDA24B}"/>
              </c:ext>
            </c:extLst>
          </c:dPt>
          <c:dPt>
            <c:idx val="5"/>
            <c:marker>
              <c:spPr>
                <a:blipFill dpi="0" rotWithShape="1">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a:fillRect/>
                  </a:stretch>
                </a:blipFill>
                <a:ln>
                  <a:noFill/>
                </a:ln>
              </c:spPr>
            </c:marker>
            <c:bubble3D val="0"/>
            <c:extLst>
              <c:ext xmlns:c16="http://schemas.microsoft.com/office/drawing/2014/chart" uri="{C3380CC4-5D6E-409C-BE32-E72D297353CC}">
                <c16:uniqueId val="{00000004-ED8E-4231-A585-F91E32EDA24B}"/>
              </c:ext>
            </c:extLst>
          </c:dPt>
          <c:dLbls>
            <c:dLbl>
              <c:idx val="0"/>
              <c:spPr>
                <a:noFill/>
                <a:ln>
                  <a:noFill/>
                </a:ln>
                <a:effectLst/>
              </c:spPr>
              <c:txPr>
                <a:bodyPr wrap="square" lIns="38100" tIns="19050" rIns="38100" bIns="19050" anchor="ctr">
                  <a:spAutoFit/>
                </a:bodyPr>
                <a:lstStyle/>
                <a:p>
                  <a:pPr>
                    <a:defRPr>
                      <a:solidFill>
                        <a:srgbClr val="009999"/>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5-ED8E-4231-A585-F91E32EDA24B}"/>
                </c:ext>
              </c:extLst>
            </c:dLbl>
            <c:dLbl>
              <c:idx val="1"/>
              <c:spPr>
                <a:noFill/>
                <a:ln>
                  <a:noFill/>
                </a:ln>
                <a:effectLst/>
              </c:spPr>
              <c:txPr>
                <a:bodyPr wrap="square" lIns="38100" tIns="19050" rIns="38100" bIns="19050" anchor="ctr">
                  <a:spAutoFit/>
                </a:bodyPr>
                <a:lstStyle/>
                <a:p>
                  <a:pPr>
                    <a:defRPr>
                      <a:solidFill>
                        <a:schemeClr val="accent2"/>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ED8E-4231-A585-F91E32EDA24B}"/>
                </c:ext>
              </c:extLst>
            </c:dLbl>
            <c:dLbl>
              <c:idx val="2"/>
              <c:spPr>
                <a:noFill/>
                <a:ln>
                  <a:noFill/>
                </a:ln>
                <a:effectLst/>
              </c:spPr>
              <c:txPr>
                <a:bodyPr wrap="square" lIns="38100" tIns="19050" rIns="38100" bIns="19050" anchor="ctr">
                  <a:spAutoFit/>
                </a:bodyPr>
                <a:lstStyle/>
                <a:p>
                  <a:pPr>
                    <a:defRPr>
                      <a:solidFill>
                        <a:srgbClr val="7030A0"/>
                      </a:solidFill>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ED8E-4231-A585-F91E32EDA24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BenchmarkKengetallen!$C$324:$C$329</c:f>
              <c:numCache>
                <c:formatCode>0.00</c:formatCode>
                <c:ptCount val="6"/>
                <c:pt idx="0">
                  <c:v>0.68965517241379293</c:v>
                </c:pt>
                <c:pt idx="1">
                  <c:v>0.68965517241379271</c:v>
                </c:pt>
                <c:pt idx="2">
                  <c:v>0.68965517241379237</c:v>
                </c:pt>
                <c:pt idx="3">
                  <c:v>0.68965517241379248</c:v>
                </c:pt>
                <c:pt idx="4">
                  <c:v>0</c:v>
                </c:pt>
                <c:pt idx="5">
                  <c:v>1</c:v>
                </c:pt>
              </c:numCache>
            </c:numRef>
          </c:xVal>
          <c:yVal>
            <c:numRef>
              <c:f>BenchmarkKengetallen!$B$64:$B$69</c:f>
              <c:numCache>
                <c:formatCode>General</c:formatCode>
                <c:ptCount val="6"/>
                <c:pt idx="0">
                  <c:v>1</c:v>
                </c:pt>
                <c:pt idx="1">
                  <c:v>2</c:v>
                </c:pt>
                <c:pt idx="2">
                  <c:v>3</c:v>
                </c:pt>
                <c:pt idx="3">
                  <c:v>4</c:v>
                </c:pt>
                <c:pt idx="4">
                  <c:v>0</c:v>
                </c:pt>
                <c:pt idx="5">
                  <c:v>0</c:v>
                </c:pt>
              </c:numCache>
            </c:numRef>
          </c:yVal>
          <c:smooth val="0"/>
          <c:extLst>
            <c:ext xmlns:c16="http://schemas.microsoft.com/office/drawing/2014/chart" uri="{C3380CC4-5D6E-409C-BE32-E72D297353CC}">
              <c16:uniqueId val="{00000006-ED8E-4231-A585-F91E32EDA24B}"/>
            </c:ext>
          </c:extLst>
        </c:ser>
        <c:dLbls>
          <c:showLegendKey val="0"/>
          <c:showVal val="0"/>
          <c:showCatName val="0"/>
          <c:showSerName val="0"/>
          <c:showPercent val="0"/>
          <c:showBubbleSize val="0"/>
        </c:dLbls>
        <c:axId val="877731744"/>
        <c:axId val="881300976"/>
      </c:scatterChart>
      <c:valAx>
        <c:axId val="877731744"/>
        <c:scaling>
          <c:orientation val="minMax"/>
        </c:scaling>
        <c:delete val="0"/>
        <c:axPos val="b"/>
        <c:majorGridlines>
          <c:spPr>
            <a:ln w="9525" cap="flat" cmpd="sng" algn="ctr">
              <a:solidFill>
                <a:schemeClr val="tx1">
                  <a:lumMod val="25000"/>
                  <a:lumOff val="7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NL"/>
          </a:p>
        </c:txPr>
        <c:crossAx val="881300976"/>
        <c:crosses val="autoZero"/>
        <c:crossBetween val="midCat"/>
      </c:valAx>
      <c:valAx>
        <c:axId val="881300976"/>
        <c:scaling>
          <c:orientation val="minMax"/>
          <c:max val="4"/>
          <c:min val="0"/>
        </c:scaling>
        <c:delete val="1"/>
        <c:axPos val="l"/>
        <c:majorGridlines>
          <c:spPr>
            <a:ln w="9525" cap="flat" cmpd="sng" algn="ctr">
              <a:noFill/>
              <a:round/>
            </a:ln>
            <a:effectLst/>
          </c:spPr>
        </c:majorGridlines>
        <c:numFmt formatCode="General" sourceLinked="1"/>
        <c:majorTickMark val="none"/>
        <c:minorTickMark val="none"/>
        <c:tickLblPos val="nextTo"/>
        <c:crossAx val="877731744"/>
        <c:crosses val="autoZero"/>
        <c:crossBetween val="midCat"/>
      </c:valAx>
      <c:spPr>
        <a:gradFill>
          <a:gsLst>
            <a:gs pos="48000">
              <a:schemeClr val="accent4">
                <a:lumMod val="40000"/>
                <a:lumOff val="60000"/>
              </a:schemeClr>
            </a:gs>
            <a:gs pos="73000">
              <a:schemeClr val="accent4">
                <a:lumMod val="20000"/>
                <a:lumOff val="80000"/>
              </a:schemeClr>
            </a:gs>
            <a:gs pos="100000">
              <a:schemeClr val="bg1">
                <a:lumMod val="75000"/>
              </a:schemeClr>
            </a:gs>
            <a:gs pos="25000">
              <a:srgbClr val="FFC000">
                <a:alpha val="50000"/>
              </a:srgbClr>
            </a:gs>
            <a:gs pos="0">
              <a:srgbClr val="FF6600"/>
            </a:gs>
          </a:gsLst>
          <a:lin ang="0" scaled="0"/>
        </a:gradFill>
        <a:ln>
          <a:noFill/>
        </a:ln>
        <a:effectLst/>
      </c:spPr>
    </c:plotArea>
    <c:plotVisOnly val="1"/>
    <c:dispBlanksAs val="gap"/>
    <c:showDLblsOverMax val="0"/>
    <c:extLst/>
  </c:chart>
  <c:spPr>
    <a:noFill/>
    <a:ln w="9525" cap="flat" cmpd="sng" algn="ctr">
      <a:noFill/>
      <a:round/>
    </a:ln>
    <a:effectLst/>
  </c:spPr>
  <c:txPr>
    <a:bodyPr/>
    <a:lstStyle/>
    <a:p>
      <a:pPr>
        <a:defRPr/>
      </a:pPr>
      <a:endParaRPr lang="nl-NL"/>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Energiegebruik per energiedrager [kWh]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ProjectData!$D$47</c:f>
              <c:strCache>
                <c:ptCount val="1"/>
                <c:pt idx="0">
                  <c:v>V1: (niet primair)</c:v>
                </c:pt>
              </c:strCache>
            </c:strRef>
          </c:tx>
          <c:spPr>
            <a:solidFill>
              <a:srgbClr val="FF9966"/>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ProjectData!$D$48:$D$51</c:f>
              <c:numCache>
                <c:formatCode>0</c:formatCode>
                <c:ptCount val="4"/>
                <c:pt idx="0">
                  <c:v>4680.81903236375</c:v>
                </c:pt>
                <c:pt idx="1">
                  <c:v>0</c:v>
                </c:pt>
                <c:pt idx="2">
                  <c:v>0</c:v>
                </c:pt>
                <c:pt idx="3">
                  <c:v>0</c:v>
                </c:pt>
              </c:numCache>
            </c:numRef>
          </c:val>
          <c:extLst>
            <c:ext xmlns:c16="http://schemas.microsoft.com/office/drawing/2014/chart" uri="{C3380CC4-5D6E-409C-BE32-E72D297353CC}">
              <c16:uniqueId val="{00000000-5151-474D-88B2-C2B447987CFD}"/>
            </c:ext>
          </c:extLst>
        </c:ser>
        <c:ser>
          <c:idx val="1"/>
          <c:order val="1"/>
          <c:tx>
            <c:strRef>
              <c:f>ProjectData!$E$47</c:f>
              <c:strCache>
                <c:ptCount val="1"/>
                <c:pt idx="0">
                  <c:v>V2: (niet primair)</c:v>
                </c:pt>
              </c:strCache>
            </c:strRef>
          </c:tx>
          <c:spPr>
            <a:solidFill>
              <a:schemeClr val="accent4">
                <a:lumMod val="20000"/>
                <a:lumOff val="80000"/>
              </a:schemeClr>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ProjectData!$E$48:$E$51</c:f>
              <c:numCache>
                <c:formatCode>0</c:formatCode>
                <c:ptCount val="4"/>
                <c:pt idx="0">
                  <c:v>4247.4099454563702</c:v>
                </c:pt>
                <c:pt idx="1">
                  <c:v>0</c:v>
                </c:pt>
                <c:pt idx="2">
                  <c:v>0</c:v>
                </c:pt>
                <c:pt idx="3">
                  <c:v>0</c:v>
                </c:pt>
              </c:numCache>
            </c:numRef>
          </c:val>
          <c:extLst>
            <c:ext xmlns:c16="http://schemas.microsoft.com/office/drawing/2014/chart" uri="{C3380CC4-5D6E-409C-BE32-E72D297353CC}">
              <c16:uniqueId val="{00000001-5151-474D-88B2-C2B447987CFD}"/>
            </c:ext>
          </c:extLst>
        </c:ser>
        <c:ser>
          <c:idx val="2"/>
          <c:order val="2"/>
          <c:tx>
            <c:strRef>
              <c:f>ProjectData!$F$47</c:f>
              <c:strCache>
                <c:ptCount val="1"/>
                <c:pt idx="0">
                  <c:v>V3: (niet primair)</c:v>
                </c:pt>
              </c:strCache>
            </c:strRef>
          </c:tx>
          <c:spPr>
            <a:solidFill>
              <a:schemeClr val="accent6">
                <a:lumMod val="60000"/>
                <a:lumOff val="40000"/>
              </a:schemeClr>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ProjectData!$F$48:$F$51</c:f>
              <c:numCache>
                <c:formatCode>0</c:formatCode>
                <c:ptCount val="4"/>
                <c:pt idx="0">
                  <c:v>4309.5414863014503</c:v>
                </c:pt>
                <c:pt idx="1">
                  <c:v>0</c:v>
                </c:pt>
                <c:pt idx="2">
                  <c:v>0</c:v>
                </c:pt>
                <c:pt idx="3">
                  <c:v>0</c:v>
                </c:pt>
              </c:numCache>
            </c:numRef>
          </c:val>
          <c:extLst>
            <c:ext xmlns:c16="http://schemas.microsoft.com/office/drawing/2014/chart" uri="{C3380CC4-5D6E-409C-BE32-E72D297353CC}">
              <c16:uniqueId val="{00000002-5151-474D-88B2-C2B447987CFD}"/>
            </c:ext>
          </c:extLst>
        </c:ser>
        <c:ser>
          <c:idx val="3"/>
          <c:order val="3"/>
          <c:tx>
            <c:strRef>
              <c:f>ProjectData!$G$47</c:f>
              <c:strCache>
                <c:ptCount val="1"/>
                <c:pt idx="0">
                  <c:v>V4: (niet primair)</c:v>
                </c:pt>
              </c:strCache>
            </c:strRef>
          </c:tx>
          <c:spPr>
            <a:solidFill>
              <a:srgbClr val="9966FF"/>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ProjectData!$G$48:$G$51</c:f>
              <c:numCache>
                <c:formatCode>0</c:formatCode>
                <c:ptCount val="4"/>
                <c:pt idx="0">
                  <c:v>4318.44564241232</c:v>
                </c:pt>
                <c:pt idx="1">
                  <c:v>0</c:v>
                </c:pt>
                <c:pt idx="2">
                  <c:v>0</c:v>
                </c:pt>
                <c:pt idx="3">
                  <c:v>0</c:v>
                </c:pt>
              </c:numCache>
            </c:numRef>
          </c:val>
          <c:extLst>
            <c:ext xmlns:c16="http://schemas.microsoft.com/office/drawing/2014/chart" uri="{C3380CC4-5D6E-409C-BE32-E72D297353CC}">
              <c16:uniqueId val="{00000003-5151-474D-88B2-C2B447987CFD}"/>
            </c:ext>
          </c:extLst>
        </c:ser>
        <c:ser>
          <c:idx val="4"/>
          <c:order val="4"/>
          <c:tx>
            <c:strRef>
              <c:f>ProjectData!$H$47</c:f>
              <c:strCache>
                <c:ptCount val="1"/>
              </c:strCache>
            </c:strRef>
          </c:tx>
          <c:spPr>
            <a:solidFill>
              <a:schemeClr val="bg1"/>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ProjectData!$H$48:$H$51</c:f>
              <c:numCache>
                <c:formatCode>0</c:formatCode>
                <c:ptCount val="4"/>
              </c:numCache>
            </c:numRef>
          </c:val>
          <c:extLst>
            <c:ext xmlns:c16="http://schemas.microsoft.com/office/drawing/2014/chart" uri="{C3380CC4-5D6E-409C-BE32-E72D297353CC}">
              <c16:uniqueId val="{00000004-5151-474D-88B2-C2B447987CFD}"/>
            </c:ext>
          </c:extLst>
        </c:ser>
        <c:ser>
          <c:idx val="5"/>
          <c:order val="5"/>
          <c:tx>
            <c:strRef>
              <c:f>ProjectData!$I$47</c:f>
              <c:strCache>
                <c:ptCount val="1"/>
                <c:pt idx="0">
                  <c:v>V1: (primair)</c:v>
                </c:pt>
              </c:strCache>
            </c:strRef>
          </c:tx>
          <c:spPr>
            <a:solidFill>
              <a:srgbClr val="FF6600"/>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ProjectData!$I$48:$I$51</c:f>
              <c:numCache>
                <c:formatCode>0</c:formatCode>
                <c:ptCount val="4"/>
                <c:pt idx="0">
                  <c:v>6787.1875969274397</c:v>
                </c:pt>
                <c:pt idx="1">
                  <c:v>0</c:v>
                </c:pt>
                <c:pt idx="2">
                  <c:v>0</c:v>
                </c:pt>
                <c:pt idx="3">
                  <c:v>0</c:v>
                </c:pt>
              </c:numCache>
            </c:numRef>
          </c:val>
          <c:extLst>
            <c:ext xmlns:c16="http://schemas.microsoft.com/office/drawing/2014/chart" uri="{C3380CC4-5D6E-409C-BE32-E72D297353CC}">
              <c16:uniqueId val="{00000005-5151-474D-88B2-C2B447987CFD}"/>
            </c:ext>
          </c:extLst>
        </c:ser>
        <c:ser>
          <c:idx val="6"/>
          <c:order val="6"/>
          <c:tx>
            <c:strRef>
              <c:f>ProjectData!$J$47</c:f>
              <c:strCache>
                <c:ptCount val="1"/>
                <c:pt idx="0">
                  <c:v>V2: (primair)</c:v>
                </c:pt>
              </c:strCache>
            </c:strRef>
          </c:tx>
          <c:spPr>
            <a:solidFill>
              <a:schemeClr val="accent4"/>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ProjectData!$J$48:$J$51</c:f>
              <c:numCache>
                <c:formatCode>0</c:formatCode>
                <c:ptCount val="4"/>
                <c:pt idx="0">
                  <c:v>6158.7444209117402</c:v>
                </c:pt>
                <c:pt idx="1">
                  <c:v>0</c:v>
                </c:pt>
                <c:pt idx="2">
                  <c:v>0</c:v>
                </c:pt>
                <c:pt idx="3">
                  <c:v>0</c:v>
                </c:pt>
              </c:numCache>
            </c:numRef>
          </c:val>
          <c:extLst>
            <c:ext xmlns:c16="http://schemas.microsoft.com/office/drawing/2014/chart" uri="{C3380CC4-5D6E-409C-BE32-E72D297353CC}">
              <c16:uniqueId val="{00000006-5151-474D-88B2-C2B447987CFD}"/>
            </c:ext>
          </c:extLst>
        </c:ser>
        <c:ser>
          <c:idx val="7"/>
          <c:order val="7"/>
          <c:tx>
            <c:strRef>
              <c:f>ProjectData!$K$47</c:f>
              <c:strCache>
                <c:ptCount val="1"/>
                <c:pt idx="0">
                  <c:v>V3: (primair)</c:v>
                </c:pt>
              </c:strCache>
            </c:strRef>
          </c:tx>
          <c:spPr>
            <a:solidFill>
              <a:srgbClr val="00CC66"/>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ProjectData!$K$48:$K$51</c:f>
              <c:numCache>
                <c:formatCode>0</c:formatCode>
                <c:ptCount val="4"/>
                <c:pt idx="0">
                  <c:v>6248.8351551371097</c:v>
                </c:pt>
                <c:pt idx="1">
                  <c:v>0</c:v>
                </c:pt>
                <c:pt idx="2">
                  <c:v>0</c:v>
                </c:pt>
                <c:pt idx="3">
                  <c:v>0</c:v>
                </c:pt>
              </c:numCache>
            </c:numRef>
          </c:val>
          <c:extLst>
            <c:ext xmlns:c16="http://schemas.microsoft.com/office/drawing/2014/chart" uri="{C3380CC4-5D6E-409C-BE32-E72D297353CC}">
              <c16:uniqueId val="{00000007-5151-474D-88B2-C2B447987CFD}"/>
            </c:ext>
          </c:extLst>
        </c:ser>
        <c:ser>
          <c:idx val="8"/>
          <c:order val="8"/>
          <c:tx>
            <c:strRef>
              <c:f>ProjectData!$L$47</c:f>
              <c:strCache>
                <c:ptCount val="1"/>
                <c:pt idx="0">
                  <c:v>V4: (primair)</c:v>
                </c:pt>
              </c:strCache>
            </c:strRef>
          </c:tx>
          <c:spPr>
            <a:solidFill>
              <a:srgbClr val="9900CC"/>
            </a:solidFill>
            <a:ln>
              <a:noFill/>
            </a:ln>
            <a:effectLst/>
          </c:spPr>
          <c:invertIfNegative val="0"/>
          <c:cat>
            <c:multiLvlStrRef>
              <c:f>ProjectData!$B$48:$C$51</c:f>
              <c:multiLvlStrCache>
                <c:ptCount val="4"/>
                <c:lvl>
                  <c:pt idx="0">
                    <c:v>kWh</c:v>
                  </c:pt>
                  <c:pt idx="1">
                    <c:v>kWh</c:v>
                  </c:pt>
                  <c:pt idx="2">
                    <c:v>kWh</c:v>
                  </c:pt>
                  <c:pt idx="3">
                    <c:v>kWh</c:v>
                  </c:pt>
                </c:lvl>
                <c:lvl>
                  <c:pt idx="0">
                    <c:v>Energieverbruik elektriciteit</c:v>
                  </c:pt>
                  <c:pt idx="1">
                    <c:v>Energieverbruik gas</c:v>
                  </c:pt>
                  <c:pt idx="2">
                    <c:v>Energieverbruik biomassa</c:v>
                  </c:pt>
                  <c:pt idx="3">
                    <c:v>Energieverbruik externe warmtelevering</c:v>
                  </c:pt>
                </c:lvl>
              </c:multiLvlStrCache>
            </c:multiLvlStrRef>
          </c:cat>
          <c:val>
            <c:numRef>
              <c:f>ProjectData!$L$48:$L$51</c:f>
              <c:numCache>
                <c:formatCode>0</c:formatCode>
                <c:ptCount val="4"/>
                <c:pt idx="0">
                  <c:v>6261.7461814978697</c:v>
                </c:pt>
                <c:pt idx="1">
                  <c:v>0</c:v>
                </c:pt>
                <c:pt idx="2">
                  <c:v>0</c:v>
                </c:pt>
                <c:pt idx="3">
                  <c:v>0</c:v>
                </c:pt>
              </c:numCache>
            </c:numRef>
          </c:val>
          <c:extLst>
            <c:ext xmlns:c16="http://schemas.microsoft.com/office/drawing/2014/chart" uri="{C3380CC4-5D6E-409C-BE32-E72D297353CC}">
              <c16:uniqueId val="{00000008-5151-474D-88B2-C2B447987CFD}"/>
            </c:ext>
          </c:extLst>
        </c:ser>
        <c:dLbls>
          <c:showLegendKey val="0"/>
          <c:showVal val="0"/>
          <c:showCatName val="0"/>
          <c:showSerName val="0"/>
          <c:showPercent val="0"/>
          <c:showBubbleSize val="0"/>
        </c:dLbls>
        <c:gapWidth val="150"/>
        <c:axId val="1140276704"/>
        <c:axId val="1140278784"/>
      </c:barChart>
      <c:catAx>
        <c:axId val="114027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40278784"/>
        <c:crosses val="autoZero"/>
        <c:auto val="1"/>
        <c:lblAlgn val="ctr"/>
        <c:lblOffset val="100"/>
        <c:noMultiLvlLbl val="0"/>
      </c:catAx>
      <c:valAx>
        <c:axId val="1140278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40276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TO juli [°C]</a:t>
            </a:r>
          </a:p>
        </c:rich>
      </c:tx>
      <c:layout>
        <c:manualLayout>
          <c:xMode val="edge"/>
          <c:yMode val="edge"/>
          <c:x val="0.40636111111111112"/>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1"/>
          <c:order val="0"/>
          <c:tx>
            <c:strRef>
              <c:f>ProjectData!$D$52</c:f>
              <c:strCache>
                <c:ptCount val="1"/>
                <c:pt idx="0">
                  <c:v>V1:</c:v>
                </c:pt>
              </c:strCache>
            </c:strRef>
          </c:tx>
          <c:spPr>
            <a:solidFill>
              <a:srgbClr val="FF6600"/>
            </a:solidFill>
            <a:ln>
              <a:noFill/>
            </a:ln>
            <a:effectLst/>
          </c:spPr>
          <c:invertIfNegative val="0"/>
          <c:dPt>
            <c:idx val="8"/>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6-DBE6-4DC9-AA9F-69B2E1947DFF}"/>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E6-4DC9-AA9F-69B2E1947DF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ProjectData!$B$53:$B$61</c:f>
              <c:strCache>
                <c:ptCount val="9"/>
                <c:pt idx="0">
                  <c:v>Noord</c:v>
                </c:pt>
                <c:pt idx="1">
                  <c:v>NoordWest</c:v>
                </c:pt>
                <c:pt idx="2">
                  <c:v>West</c:v>
                </c:pt>
                <c:pt idx="3">
                  <c:v>ZuidWest</c:v>
                </c:pt>
                <c:pt idx="4">
                  <c:v>ZuidWest</c:v>
                </c:pt>
                <c:pt idx="5">
                  <c:v>ZuidOost</c:v>
                </c:pt>
                <c:pt idx="6">
                  <c:v>Oost</c:v>
                </c:pt>
                <c:pt idx="7">
                  <c:v>NoordOost</c:v>
                </c:pt>
                <c:pt idx="8">
                  <c:v>TO-max (resultaat)</c:v>
                </c:pt>
              </c:strCache>
            </c:strRef>
          </c:cat>
          <c:val>
            <c:numRef>
              <c:f>ProjectData!$D$53:$D$61</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BE6-4DC9-AA9F-69B2E1947DFF}"/>
            </c:ext>
          </c:extLst>
        </c:ser>
        <c:ser>
          <c:idx val="2"/>
          <c:order val="1"/>
          <c:tx>
            <c:strRef>
              <c:f>ProjectData!$E$52</c:f>
              <c:strCache>
                <c:ptCount val="1"/>
                <c:pt idx="0">
                  <c:v>V2:</c:v>
                </c:pt>
              </c:strCache>
            </c:strRef>
          </c:tx>
          <c:spPr>
            <a:solidFill>
              <a:srgbClr val="FFC000"/>
            </a:solidFill>
            <a:ln>
              <a:noFill/>
            </a:ln>
            <a:effectLst/>
          </c:spPr>
          <c:invertIfNegative val="0"/>
          <c:dPt>
            <c:idx val="8"/>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07-DBE6-4DC9-AA9F-69B2E1947DFF}"/>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E6-4DC9-AA9F-69B2E1947DFF}"/>
                </c:ext>
              </c:extLst>
            </c:dLbl>
            <c:numFmt formatCode="#,##0.0" sourceLinked="0"/>
            <c:spPr>
              <a:noFill/>
              <a:ln>
                <a:noFill/>
              </a:ln>
              <a:effectLst/>
            </c:spPr>
            <c:txPr>
              <a:bodyPr rot="-5400000" spcFirstLastPara="1" vertOverflow="ellipsis" wrap="square" lIns="38100" tIns="19050" rIns="38100" bIns="19050" anchor="ctr" anchorCtr="0">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ProjectData!$B$53:$B$61</c:f>
              <c:strCache>
                <c:ptCount val="9"/>
                <c:pt idx="0">
                  <c:v>Noord</c:v>
                </c:pt>
                <c:pt idx="1">
                  <c:v>NoordWest</c:v>
                </c:pt>
                <c:pt idx="2">
                  <c:v>West</c:v>
                </c:pt>
                <c:pt idx="3">
                  <c:v>ZuidWest</c:v>
                </c:pt>
                <c:pt idx="4">
                  <c:v>ZuidWest</c:v>
                </c:pt>
                <c:pt idx="5">
                  <c:v>ZuidOost</c:v>
                </c:pt>
                <c:pt idx="6">
                  <c:v>Oost</c:v>
                </c:pt>
                <c:pt idx="7">
                  <c:v>NoordOost</c:v>
                </c:pt>
                <c:pt idx="8">
                  <c:v>TO-max (resultaat)</c:v>
                </c:pt>
              </c:strCache>
            </c:strRef>
          </c:cat>
          <c:val>
            <c:numRef>
              <c:f>ProjectData!$E$53:$E$61</c:f>
              <c:numCache>
                <c:formatCode>0.00</c:formatCode>
                <c:ptCount val="9"/>
                <c:pt idx="0">
                  <c:v>0.1</c:v>
                </c:pt>
                <c:pt idx="1">
                  <c:v>0</c:v>
                </c:pt>
                <c:pt idx="2">
                  <c:v>3.51</c:v>
                </c:pt>
                <c:pt idx="3">
                  <c:v>0</c:v>
                </c:pt>
                <c:pt idx="4">
                  <c:v>0.8</c:v>
                </c:pt>
                <c:pt idx="5">
                  <c:v>0</c:v>
                </c:pt>
                <c:pt idx="6">
                  <c:v>0</c:v>
                </c:pt>
                <c:pt idx="7">
                  <c:v>0</c:v>
                </c:pt>
                <c:pt idx="8">
                  <c:v>3.51</c:v>
                </c:pt>
              </c:numCache>
            </c:numRef>
          </c:val>
          <c:extLst>
            <c:ext xmlns:c16="http://schemas.microsoft.com/office/drawing/2014/chart" uri="{C3380CC4-5D6E-409C-BE32-E72D297353CC}">
              <c16:uniqueId val="{00000001-DBE6-4DC9-AA9F-69B2E1947DFF}"/>
            </c:ext>
          </c:extLst>
        </c:ser>
        <c:ser>
          <c:idx val="3"/>
          <c:order val="2"/>
          <c:tx>
            <c:strRef>
              <c:f>ProjectData!$F$52</c:f>
              <c:strCache>
                <c:ptCount val="1"/>
                <c:pt idx="0">
                  <c:v>V3:</c:v>
                </c:pt>
              </c:strCache>
            </c:strRef>
          </c:tx>
          <c:spPr>
            <a:solidFill>
              <a:srgbClr val="33CC33"/>
            </a:solidFill>
            <a:ln>
              <a:noFill/>
            </a:ln>
            <a:effectLst/>
          </c:spPr>
          <c:invertIfNegative val="0"/>
          <c:dPt>
            <c:idx val="8"/>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8-DBE6-4DC9-AA9F-69B2E1947DFF}"/>
              </c:ext>
            </c:extLst>
          </c:dPt>
          <c:dLbls>
            <c:dLbl>
              <c:idx val="8"/>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E6-4DC9-AA9F-69B2E1947D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ProjectData!$B$53:$B$61</c:f>
              <c:strCache>
                <c:ptCount val="9"/>
                <c:pt idx="0">
                  <c:v>Noord</c:v>
                </c:pt>
                <c:pt idx="1">
                  <c:v>NoordWest</c:v>
                </c:pt>
                <c:pt idx="2">
                  <c:v>West</c:v>
                </c:pt>
                <c:pt idx="3">
                  <c:v>ZuidWest</c:v>
                </c:pt>
                <c:pt idx="4">
                  <c:v>ZuidWest</c:v>
                </c:pt>
                <c:pt idx="5">
                  <c:v>ZuidOost</c:v>
                </c:pt>
                <c:pt idx="6">
                  <c:v>Oost</c:v>
                </c:pt>
                <c:pt idx="7">
                  <c:v>NoordOost</c:v>
                </c:pt>
                <c:pt idx="8">
                  <c:v>TO-max (resultaat)</c:v>
                </c:pt>
              </c:strCache>
            </c:strRef>
          </c:cat>
          <c:val>
            <c:numRef>
              <c:f>ProjectData!$F$53:$F$61</c:f>
              <c:numCache>
                <c:formatCode>0.00</c:formatCode>
                <c:ptCount val="9"/>
                <c:pt idx="0">
                  <c:v>0.1</c:v>
                </c:pt>
                <c:pt idx="1">
                  <c:v>0</c:v>
                </c:pt>
                <c:pt idx="2">
                  <c:v>1.34</c:v>
                </c:pt>
                <c:pt idx="3">
                  <c:v>0</c:v>
                </c:pt>
                <c:pt idx="4">
                  <c:v>0.8</c:v>
                </c:pt>
                <c:pt idx="5">
                  <c:v>0</c:v>
                </c:pt>
                <c:pt idx="6">
                  <c:v>0</c:v>
                </c:pt>
                <c:pt idx="7">
                  <c:v>0</c:v>
                </c:pt>
                <c:pt idx="8">
                  <c:v>1.34</c:v>
                </c:pt>
              </c:numCache>
            </c:numRef>
          </c:val>
          <c:extLst>
            <c:ext xmlns:c16="http://schemas.microsoft.com/office/drawing/2014/chart" uri="{C3380CC4-5D6E-409C-BE32-E72D297353CC}">
              <c16:uniqueId val="{00000002-DBE6-4DC9-AA9F-69B2E1947DFF}"/>
            </c:ext>
          </c:extLst>
        </c:ser>
        <c:ser>
          <c:idx val="4"/>
          <c:order val="3"/>
          <c:tx>
            <c:strRef>
              <c:f>ProjectData!$G$52</c:f>
              <c:strCache>
                <c:ptCount val="1"/>
                <c:pt idx="0">
                  <c:v>V4:</c:v>
                </c:pt>
              </c:strCache>
            </c:strRef>
          </c:tx>
          <c:spPr>
            <a:solidFill>
              <a:srgbClr val="9900CC"/>
            </a:solidFill>
            <a:ln>
              <a:noFill/>
            </a:ln>
            <a:effectLst/>
          </c:spPr>
          <c:invertIfNegative val="0"/>
          <c:dPt>
            <c:idx val="8"/>
            <c:invertIfNegative val="0"/>
            <c:bubble3D val="0"/>
            <c:spPr>
              <a:solidFill>
                <a:srgbClr val="CCCCFF"/>
              </a:solidFill>
              <a:ln>
                <a:noFill/>
              </a:ln>
              <a:effectLst/>
            </c:spPr>
            <c:extLst>
              <c:ext xmlns:c16="http://schemas.microsoft.com/office/drawing/2014/chart" uri="{C3380CC4-5D6E-409C-BE32-E72D297353CC}">
                <c16:uniqueId val="{00000009-DBE6-4DC9-AA9F-69B2E1947DFF}"/>
              </c:ext>
            </c:extLst>
          </c:dPt>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E6-4DC9-AA9F-69B2E1947DF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ProjectData!$B$53:$B$61</c:f>
              <c:strCache>
                <c:ptCount val="9"/>
                <c:pt idx="0">
                  <c:v>Noord</c:v>
                </c:pt>
                <c:pt idx="1">
                  <c:v>NoordWest</c:v>
                </c:pt>
                <c:pt idx="2">
                  <c:v>West</c:v>
                </c:pt>
                <c:pt idx="3">
                  <c:v>ZuidWest</c:v>
                </c:pt>
                <c:pt idx="4">
                  <c:v>ZuidWest</c:v>
                </c:pt>
                <c:pt idx="5">
                  <c:v>ZuidOost</c:v>
                </c:pt>
                <c:pt idx="6">
                  <c:v>Oost</c:v>
                </c:pt>
                <c:pt idx="7">
                  <c:v>NoordOost</c:v>
                </c:pt>
                <c:pt idx="8">
                  <c:v>TO-max (resultaat)</c:v>
                </c:pt>
              </c:strCache>
            </c:strRef>
          </c:cat>
          <c:val>
            <c:numRef>
              <c:f>ProjectData!$G$53:$G$61</c:f>
              <c:numCache>
                <c:formatCode>0.00</c:formatCode>
                <c:ptCount val="9"/>
                <c:pt idx="0">
                  <c:v>0.1</c:v>
                </c:pt>
                <c:pt idx="1">
                  <c:v>0</c:v>
                </c:pt>
                <c:pt idx="2">
                  <c:v>1.04</c:v>
                </c:pt>
                <c:pt idx="3">
                  <c:v>0</c:v>
                </c:pt>
                <c:pt idx="4">
                  <c:v>0.8</c:v>
                </c:pt>
                <c:pt idx="5">
                  <c:v>0</c:v>
                </c:pt>
                <c:pt idx="6">
                  <c:v>0</c:v>
                </c:pt>
                <c:pt idx="7">
                  <c:v>0</c:v>
                </c:pt>
                <c:pt idx="8">
                  <c:v>1.04</c:v>
                </c:pt>
              </c:numCache>
            </c:numRef>
          </c:val>
          <c:extLst>
            <c:ext xmlns:c16="http://schemas.microsoft.com/office/drawing/2014/chart" uri="{C3380CC4-5D6E-409C-BE32-E72D297353CC}">
              <c16:uniqueId val="{00000003-DBE6-4DC9-AA9F-69B2E1947DFF}"/>
            </c:ext>
          </c:extLst>
        </c:ser>
        <c:dLbls>
          <c:showLegendKey val="0"/>
          <c:showVal val="0"/>
          <c:showCatName val="0"/>
          <c:showSerName val="0"/>
          <c:showPercent val="0"/>
          <c:showBubbleSize val="0"/>
        </c:dLbls>
        <c:gapWidth val="219"/>
        <c:axId val="395120671"/>
        <c:axId val="395114847"/>
      </c:barChart>
      <c:lineChart>
        <c:grouping val="standard"/>
        <c:varyColors val="0"/>
        <c:ser>
          <c:idx val="5"/>
          <c:order val="4"/>
          <c:tx>
            <c:strRef>
              <c:f>ProjectData!$H$52</c:f>
              <c:strCache>
                <c:ptCount val="1"/>
                <c:pt idx="0">
                  <c:v>eis</c:v>
                </c:pt>
              </c:strCache>
            </c:strRef>
          </c:tx>
          <c:spPr>
            <a:ln w="28575" cap="rnd">
              <a:solidFill>
                <a:srgbClr val="3366FF"/>
              </a:solidFill>
              <a:round/>
            </a:ln>
            <a:effectLst/>
          </c:spPr>
          <c:marker>
            <c:symbol val="circle"/>
            <c:size val="5"/>
            <c:spPr>
              <a:solidFill>
                <a:srgbClr val="6600FF"/>
              </a:solidFill>
              <a:ln w="9525">
                <a:solidFill>
                  <a:srgbClr val="3366FF"/>
                </a:solidFill>
              </a:ln>
              <a:effectLst/>
            </c:spPr>
          </c:marker>
          <c:cat>
            <c:strRef>
              <c:f>ProjectData!$B$53:$B$61</c:f>
              <c:strCache>
                <c:ptCount val="9"/>
                <c:pt idx="0">
                  <c:v>Noord</c:v>
                </c:pt>
                <c:pt idx="1">
                  <c:v>NoordWest</c:v>
                </c:pt>
                <c:pt idx="2">
                  <c:v>West</c:v>
                </c:pt>
                <c:pt idx="3">
                  <c:v>ZuidWest</c:v>
                </c:pt>
                <c:pt idx="4">
                  <c:v>ZuidWest</c:v>
                </c:pt>
                <c:pt idx="5">
                  <c:v>ZuidOost</c:v>
                </c:pt>
                <c:pt idx="6">
                  <c:v>Oost</c:v>
                </c:pt>
                <c:pt idx="7">
                  <c:v>NoordOost</c:v>
                </c:pt>
                <c:pt idx="8">
                  <c:v>TO-max (resultaat)</c:v>
                </c:pt>
              </c:strCache>
            </c:strRef>
          </c:cat>
          <c:val>
            <c:numRef>
              <c:f>ProjectData!$H$53:$H$61</c:f>
              <c:numCache>
                <c:formatCode>General</c:formatCode>
                <c:ptCount val="9"/>
                <c:pt idx="0">
                  <c:v>1.2</c:v>
                </c:pt>
                <c:pt idx="1">
                  <c:v>1.2</c:v>
                </c:pt>
                <c:pt idx="2">
                  <c:v>1.2</c:v>
                </c:pt>
                <c:pt idx="3">
                  <c:v>1.2</c:v>
                </c:pt>
                <c:pt idx="4">
                  <c:v>1.2</c:v>
                </c:pt>
                <c:pt idx="5">
                  <c:v>1.2</c:v>
                </c:pt>
                <c:pt idx="6">
                  <c:v>1.2</c:v>
                </c:pt>
                <c:pt idx="7">
                  <c:v>1.2</c:v>
                </c:pt>
                <c:pt idx="8">
                  <c:v>1.2</c:v>
                </c:pt>
              </c:numCache>
            </c:numRef>
          </c:val>
          <c:smooth val="0"/>
          <c:extLst>
            <c:ext xmlns:c16="http://schemas.microsoft.com/office/drawing/2014/chart" uri="{C3380CC4-5D6E-409C-BE32-E72D297353CC}">
              <c16:uniqueId val="{00000005-DBE6-4DC9-AA9F-69B2E1947DFF}"/>
            </c:ext>
          </c:extLst>
        </c:ser>
        <c:dLbls>
          <c:showLegendKey val="0"/>
          <c:showVal val="0"/>
          <c:showCatName val="0"/>
          <c:showSerName val="0"/>
          <c:showPercent val="0"/>
          <c:showBubbleSize val="0"/>
        </c:dLbls>
        <c:marker val="1"/>
        <c:smooth val="0"/>
        <c:axId val="395120671"/>
        <c:axId val="395114847"/>
      </c:lineChart>
      <c:catAx>
        <c:axId val="395120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95114847"/>
        <c:crosses val="autoZero"/>
        <c:auto val="1"/>
        <c:lblAlgn val="ctr"/>
        <c:lblOffset val="100"/>
        <c:noMultiLvlLbl val="0"/>
      </c:catAx>
      <c:valAx>
        <c:axId val="3951148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95120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Primaire Energie Factor </a:t>
            </a:r>
            <a:r>
              <a:rPr lang="en-US" baseline="0"/>
              <a:t>(PEF) [-]</a:t>
            </a:r>
            <a:endParaRPr lang="en-US"/>
          </a:p>
        </c:rich>
      </c:tx>
      <c:overlay val="0"/>
      <c:spPr>
        <a:noFill/>
        <a:ln>
          <a:noFill/>
        </a:ln>
        <a:effectLst/>
      </c:spPr>
    </c:title>
    <c:autoTitleDeleted val="0"/>
    <c:plotArea>
      <c:layout/>
      <c:barChart>
        <c:barDir val="col"/>
        <c:grouping val="clustered"/>
        <c:varyColors val="0"/>
        <c:ser>
          <c:idx val="1"/>
          <c:order val="0"/>
          <c:tx>
            <c:strRef>
              <c:f>ProjectData!$B$63</c:f>
              <c:strCache>
                <c:ptCount val="1"/>
                <c:pt idx="0">
                  <c:v>PEF [-]</c:v>
                </c:pt>
              </c:strCache>
            </c:strRef>
          </c:tx>
          <c:spPr>
            <a:solidFill>
              <a:srgbClr val="FF6600"/>
            </a:solidFill>
          </c:spPr>
          <c:invertIfNegative val="0"/>
          <c:cat>
            <c:strRef>
              <c:f>ProjectData!$D$62:$G$62</c:f>
              <c:strCache>
                <c:ptCount val="4"/>
                <c:pt idx="0">
                  <c:v>V1:</c:v>
                </c:pt>
                <c:pt idx="1">
                  <c:v>V2:</c:v>
                </c:pt>
                <c:pt idx="2">
                  <c:v>V3:</c:v>
                </c:pt>
                <c:pt idx="3">
                  <c:v>V4:</c:v>
                </c:pt>
              </c:strCache>
            </c:strRef>
          </c:cat>
          <c:val>
            <c:numRef>
              <c:f>ProjectData!$D$63:$G$63</c:f>
              <c:numCache>
                <c:formatCode>0.000</c:formatCode>
                <c:ptCount val="4"/>
                <c:pt idx="0">
                  <c:v>0.68965517241379293</c:v>
                </c:pt>
                <c:pt idx="1">
                  <c:v>0.68965517241379271</c:v>
                </c:pt>
                <c:pt idx="2">
                  <c:v>0.68965517241379237</c:v>
                </c:pt>
                <c:pt idx="3">
                  <c:v>0.68965517241379248</c:v>
                </c:pt>
              </c:numCache>
            </c:numRef>
          </c:val>
          <c:extLst>
            <c:ext xmlns:c16="http://schemas.microsoft.com/office/drawing/2014/chart" uri="{C3380CC4-5D6E-409C-BE32-E72D297353CC}">
              <c16:uniqueId val="{00000000-1175-42A8-9EC1-A2E2062316A8}"/>
            </c:ext>
          </c:extLst>
        </c:ser>
        <c:dLbls>
          <c:showLegendKey val="0"/>
          <c:showVal val="0"/>
          <c:showCatName val="0"/>
          <c:showSerName val="0"/>
          <c:showPercent val="0"/>
          <c:showBubbleSize val="0"/>
        </c:dLbls>
        <c:gapWidth val="120"/>
        <c:overlap val="-12"/>
        <c:axId val="467648095"/>
        <c:axId val="467641023"/>
      </c:barChart>
      <c:catAx>
        <c:axId val="46764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641023"/>
        <c:crosses val="autoZero"/>
        <c:auto val="1"/>
        <c:lblAlgn val="ctr"/>
        <c:lblOffset val="100"/>
        <c:noMultiLvlLbl val="0"/>
      </c:catAx>
      <c:valAx>
        <c:axId val="46764102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648095"/>
        <c:crosses val="autoZero"/>
        <c:crossBetween val="between"/>
      </c:valAx>
    </c:plotArea>
    <c:plotVisOnly val="1"/>
    <c:dispBlanksAs val="gap"/>
    <c:showDLblsOverMax val="0"/>
    <c:extLst/>
  </c:chart>
  <c:spPr>
    <a:ln>
      <a:noFill/>
    </a:ln>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Opbrengst duurzame bronnen </a:t>
            </a:r>
            <a:r>
              <a:rPr lang="en-US" baseline="0"/>
              <a:t>[kWh]</a:t>
            </a:r>
            <a:endParaRPr lang="en-US"/>
          </a:p>
        </c:rich>
      </c:tx>
      <c:overlay val="0"/>
      <c:spPr>
        <a:noFill/>
        <a:ln>
          <a:noFill/>
        </a:ln>
        <a:effectLst/>
      </c:spPr>
    </c:title>
    <c:autoTitleDeleted val="0"/>
    <c:plotArea>
      <c:layout>
        <c:manualLayout>
          <c:layoutTarget val="inner"/>
          <c:xMode val="edge"/>
          <c:yMode val="edge"/>
          <c:x val="0.11848321455839746"/>
          <c:y val="0.1349173456074951"/>
          <c:w val="0.6002505382371085"/>
          <c:h val="0.78069741031035322"/>
        </c:manualLayout>
      </c:layout>
      <c:barChart>
        <c:barDir val="col"/>
        <c:grouping val="clustered"/>
        <c:varyColors val="0"/>
        <c:ser>
          <c:idx val="1"/>
          <c:order val="0"/>
          <c:tx>
            <c:strRef>
              <c:f>ProjectData!$B$65</c:f>
              <c:strCache>
                <c:ptCount val="1"/>
                <c:pt idx="0">
                  <c:v>bijdrage PV systeem (kWh)</c:v>
                </c:pt>
              </c:strCache>
            </c:strRef>
          </c:tx>
          <c:spPr>
            <a:solidFill>
              <a:srgbClr val="FF6600"/>
            </a:solidFill>
          </c:spPr>
          <c:invertIfNegative val="0"/>
          <c:cat>
            <c:strRef>
              <c:f>ProjectData!$D$64:$G$64</c:f>
              <c:strCache>
                <c:ptCount val="4"/>
                <c:pt idx="0">
                  <c:v>V1:</c:v>
                </c:pt>
                <c:pt idx="1">
                  <c:v>V2:</c:v>
                </c:pt>
                <c:pt idx="2">
                  <c:v>V3:</c:v>
                </c:pt>
                <c:pt idx="3">
                  <c:v>V4:</c:v>
                </c:pt>
              </c:strCache>
            </c:strRef>
          </c:cat>
          <c:val>
            <c:numRef>
              <c:f>ProjectData!$D$65:$G$65</c:f>
              <c:numCache>
                <c:formatCode>0</c:formatCode>
                <c:ptCount val="4"/>
                <c:pt idx="0">
                  <c:v>0</c:v>
                </c:pt>
                <c:pt idx="1">
                  <c:v>0</c:v>
                </c:pt>
                <c:pt idx="2">
                  <c:v>0</c:v>
                </c:pt>
                <c:pt idx="3">
                  <c:v>0</c:v>
                </c:pt>
              </c:numCache>
            </c:numRef>
          </c:val>
          <c:extLst>
            <c:ext xmlns:c16="http://schemas.microsoft.com/office/drawing/2014/chart" uri="{C3380CC4-5D6E-409C-BE32-E72D297353CC}">
              <c16:uniqueId val="{00000000-8C2A-4E1E-A03E-F548E91F9F7A}"/>
            </c:ext>
          </c:extLst>
        </c:ser>
        <c:ser>
          <c:idx val="0"/>
          <c:order val="1"/>
          <c:tx>
            <c:strRef>
              <c:f>ProjectData!$B$66</c:f>
              <c:strCache>
                <c:ptCount val="1"/>
                <c:pt idx="0">
                  <c:v>bijdrage gebouwgebonden wkk-installaties (verw + tapw)</c:v>
                </c:pt>
              </c:strCache>
            </c:strRef>
          </c:tx>
          <c:invertIfNegative val="0"/>
          <c:cat>
            <c:strRef>
              <c:f>ProjectData!$D$64:$G$64</c:f>
              <c:strCache>
                <c:ptCount val="4"/>
                <c:pt idx="0">
                  <c:v>V1:</c:v>
                </c:pt>
                <c:pt idx="1">
                  <c:v>V2:</c:v>
                </c:pt>
                <c:pt idx="2">
                  <c:v>V3:</c:v>
                </c:pt>
                <c:pt idx="3">
                  <c:v>V4:</c:v>
                </c:pt>
              </c:strCache>
            </c:strRef>
          </c:cat>
          <c:val>
            <c:numRef>
              <c:f>ProjectData!$D$66:$G$66</c:f>
              <c:numCache>
                <c:formatCode>0</c:formatCode>
                <c:ptCount val="4"/>
                <c:pt idx="0">
                  <c:v>0</c:v>
                </c:pt>
                <c:pt idx="1">
                  <c:v>0</c:v>
                </c:pt>
                <c:pt idx="2">
                  <c:v>0</c:v>
                </c:pt>
                <c:pt idx="3">
                  <c:v>0</c:v>
                </c:pt>
              </c:numCache>
            </c:numRef>
          </c:val>
          <c:extLst>
            <c:ext xmlns:c16="http://schemas.microsoft.com/office/drawing/2014/chart" uri="{C3380CC4-5D6E-409C-BE32-E72D297353CC}">
              <c16:uniqueId val="{00000001-8C2A-4E1E-A03E-F548E91F9F7A}"/>
            </c:ext>
          </c:extLst>
        </c:ser>
        <c:dLbls>
          <c:showLegendKey val="0"/>
          <c:showVal val="0"/>
          <c:showCatName val="0"/>
          <c:showSerName val="0"/>
          <c:showPercent val="0"/>
          <c:showBubbleSize val="0"/>
        </c:dLbls>
        <c:gapWidth val="100"/>
        <c:axId val="467648095"/>
        <c:axId val="467641023"/>
      </c:barChart>
      <c:catAx>
        <c:axId val="46764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641023"/>
        <c:crosses val="autoZero"/>
        <c:auto val="1"/>
        <c:lblAlgn val="ctr"/>
        <c:lblOffset val="100"/>
        <c:noMultiLvlLbl val="0"/>
      </c:catAx>
      <c:valAx>
        <c:axId val="46764102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67648095"/>
        <c:crosses val="autoZero"/>
        <c:crossBetween val="between"/>
      </c:valAx>
    </c:plotArea>
    <c:legend>
      <c:legendPos val="r"/>
      <c:layout>
        <c:manualLayout>
          <c:xMode val="edge"/>
          <c:yMode val="edge"/>
          <c:x val="0.66144209200273829"/>
          <c:y val="0.1970392499165794"/>
          <c:w val="0.32423499279906981"/>
          <c:h val="0.37411474604556749"/>
        </c:manualLayout>
      </c:layout>
      <c:overlay val="0"/>
    </c:legend>
    <c:plotVisOnly val="1"/>
    <c:dispBlanksAs val="gap"/>
    <c:showDLblsOverMax val="0"/>
    <c:extLst/>
  </c:chart>
  <c:spPr>
    <a:ln>
      <a:noFill/>
    </a:ln>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Maandelijkse warmte- (WB) en koudebehoefte (KB) [kWh]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ProjectData!$D$67</c:f>
              <c:strCache>
                <c:ptCount val="1"/>
                <c:pt idx="0">
                  <c:v>Warmtebehoefte 1 (kWh)</c:v>
                </c:pt>
              </c:strCache>
            </c:strRef>
          </c:tx>
          <c:spPr>
            <a:ln w="28575" cap="rnd">
              <a:solidFill>
                <a:srgbClr val="FF6600"/>
              </a:solidFill>
              <a:round/>
            </a:ln>
            <a:effectLst/>
          </c:spPr>
          <c:marker>
            <c:symbol val="circle"/>
            <c:size val="5"/>
            <c:spPr>
              <a:solidFill>
                <a:srgbClr val="C00000"/>
              </a:solidFill>
              <a:ln w="9525">
                <a:solidFill>
                  <a:srgbClr val="FF6600"/>
                </a:solidFill>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ProjectData!$D$68:$D$79</c:f>
              <c:numCache>
                <c:formatCode>0</c:formatCode>
                <c:ptCount val="12"/>
                <c:pt idx="0">
                  <c:v>1724.1774253106</c:v>
                </c:pt>
                <c:pt idx="1">
                  <c:v>1215.36850219851</c:v>
                </c:pt>
                <c:pt idx="2">
                  <c:v>697.21776555782697</c:v>
                </c:pt>
                <c:pt idx="3">
                  <c:v>134.60935029214099</c:v>
                </c:pt>
                <c:pt idx="4">
                  <c:v>0</c:v>
                </c:pt>
                <c:pt idx="5">
                  <c:v>0</c:v>
                </c:pt>
                <c:pt idx="6">
                  <c:v>0</c:v>
                </c:pt>
                <c:pt idx="7">
                  <c:v>0</c:v>
                </c:pt>
                <c:pt idx="8">
                  <c:v>0</c:v>
                </c:pt>
                <c:pt idx="9">
                  <c:v>311.91736454709297</c:v>
                </c:pt>
                <c:pt idx="10">
                  <c:v>917.70062123675996</c:v>
                </c:pt>
                <c:pt idx="11">
                  <c:v>1598.1810937544401</c:v>
                </c:pt>
              </c:numCache>
            </c:numRef>
          </c:val>
          <c:smooth val="0"/>
          <c:extLst>
            <c:ext xmlns:c16="http://schemas.microsoft.com/office/drawing/2014/chart" uri="{C3380CC4-5D6E-409C-BE32-E72D297353CC}">
              <c16:uniqueId val="{00000000-6E4A-4CC0-A35D-6775E95303F6}"/>
            </c:ext>
          </c:extLst>
        </c:ser>
        <c:ser>
          <c:idx val="1"/>
          <c:order val="1"/>
          <c:tx>
            <c:strRef>
              <c:f>ProjectData!$E$67</c:f>
              <c:strCache>
                <c:ptCount val="1"/>
                <c:pt idx="0">
                  <c:v>Koudebehoefte 1 (kWh)</c:v>
                </c:pt>
              </c:strCache>
            </c:strRef>
          </c:tx>
          <c:spPr>
            <a:ln w="28575" cap="rnd">
              <a:solidFill>
                <a:srgbClr val="C00000"/>
              </a:solidFill>
              <a:prstDash val="sysDot"/>
              <a:round/>
            </a:ln>
            <a:effectLst/>
          </c:spPr>
          <c:marker>
            <c:symbol val="circle"/>
            <c:size val="5"/>
            <c:spPr>
              <a:solidFill>
                <a:srgbClr val="3366FF"/>
              </a:solidFill>
              <a:ln w="9525">
                <a:solidFill>
                  <a:srgbClr val="C00000"/>
                </a:solidFill>
                <a:prstDash val="sysDot"/>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ProjectData!$E$68:$E$79</c:f>
              <c:numCache>
                <c:formatCode>0</c:formatCode>
                <c:ptCount val="12"/>
                <c:pt idx="0">
                  <c:v>0</c:v>
                </c:pt>
                <c:pt idx="1">
                  <c:v>0</c:v>
                </c:pt>
                <c:pt idx="2">
                  <c:v>0</c:v>
                </c:pt>
                <c:pt idx="3">
                  <c:v>0</c:v>
                </c:pt>
                <c:pt idx="4">
                  <c:v>-87.175072884530806</c:v>
                </c:pt>
                <c:pt idx="5">
                  <c:v>-165.92412356966901</c:v>
                </c:pt>
                <c:pt idx="6">
                  <c:v>-278.09634188002701</c:v>
                </c:pt>
                <c:pt idx="7">
                  <c:v>-369.996993554178</c:v>
                </c:pt>
                <c:pt idx="8">
                  <c:v>-56.109041527247399</c:v>
                </c:pt>
                <c:pt idx="9">
                  <c:v>0</c:v>
                </c:pt>
                <c:pt idx="10">
                  <c:v>0</c:v>
                </c:pt>
                <c:pt idx="11">
                  <c:v>0</c:v>
                </c:pt>
              </c:numCache>
            </c:numRef>
          </c:val>
          <c:smooth val="0"/>
          <c:extLst>
            <c:ext xmlns:c16="http://schemas.microsoft.com/office/drawing/2014/chart" uri="{C3380CC4-5D6E-409C-BE32-E72D297353CC}">
              <c16:uniqueId val="{00000001-6E4A-4CC0-A35D-6775E95303F6}"/>
            </c:ext>
          </c:extLst>
        </c:ser>
        <c:ser>
          <c:idx val="2"/>
          <c:order val="2"/>
          <c:tx>
            <c:strRef>
              <c:f>ProjectData!$F$67</c:f>
              <c:strCache>
                <c:ptCount val="1"/>
                <c:pt idx="0">
                  <c:v>WB V2 (kWh)</c:v>
                </c:pt>
              </c:strCache>
            </c:strRef>
          </c:tx>
          <c:spPr>
            <a:ln w="28575" cap="rnd">
              <a:solidFill>
                <a:schemeClr val="accent4"/>
              </a:solidFill>
              <a:round/>
            </a:ln>
            <a:effectLst/>
          </c:spPr>
          <c:marker>
            <c:symbol val="circle"/>
            <c:size val="5"/>
            <c:spPr>
              <a:solidFill>
                <a:srgbClr val="FF0000"/>
              </a:solidFill>
              <a:ln w="9525">
                <a:solidFill>
                  <a:schemeClr val="accent4"/>
                </a:solidFill>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ProjectData!$F$68:$F$79</c:f>
              <c:numCache>
                <c:formatCode>0</c:formatCode>
                <c:ptCount val="12"/>
                <c:pt idx="0">
                  <c:v>1724.1774253106</c:v>
                </c:pt>
                <c:pt idx="1">
                  <c:v>1215.36850219851</c:v>
                </c:pt>
                <c:pt idx="2">
                  <c:v>697.21776555782697</c:v>
                </c:pt>
                <c:pt idx="3">
                  <c:v>134.60935029214099</c:v>
                </c:pt>
                <c:pt idx="4">
                  <c:v>0</c:v>
                </c:pt>
                <c:pt idx="5">
                  <c:v>0</c:v>
                </c:pt>
                <c:pt idx="6">
                  <c:v>0</c:v>
                </c:pt>
                <c:pt idx="7">
                  <c:v>0</c:v>
                </c:pt>
                <c:pt idx="8">
                  <c:v>0</c:v>
                </c:pt>
                <c:pt idx="9">
                  <c:v>311.91736454709297</c:v>
                </c:pt>
                <c:pt idx="10">
                  <c:v>917.70062123675996</c:v>
                </c:pt>
                <c:pt idx="11">
                  <c:v>1598.1810937544401</c:v>
                </c:pt>
              </c:numCache>
            </c:numRef>
          </c:val>
          <c:smooth val="0"/>
          <c:extLst>
            <c:ext xmlns:c16="http://schemas.microsoft.com/office/drawing/2014/chart" uri="{C3380CC4-5D6E-409C-BE32-E72D297353CC}">
              <c16:uniqueId val="{00000002-6E4A-4CC0-A35D-6775E95303F6}"/>
            </c:ext>
          </c:extLst>
        </c:ser>
        <c:ser>
          <c:idx val="3"/>
          <c:order val="3"/>
          <c:tx>
            <c:strRef>
              <c:f>ProjectData!$G$67</c:f>
              <c:strCache>
                <c:ptCount val="1"/>
                <c:pt idx="0">
                  <c:v>KB V2 (kWh)</c:v>
                </c:pt>
              </c:strCache>
            </c:strRef>
          </c:tx>
          <c:spPr>
            <a:ln w="28575" cap="rnd">
              <a:solidFill>
                <a:schemeClr val="accent4"/>
              </a:solidFill>
              <a:prstDash val="sysDot"/>
              <a:round/>
            </a:ln>
            <a:effectLst/>
          </c:spPr>
          <c:marker>
            <c:symbol val="circle"/>
            <c:size val="5"/>
            <c:spPr>
              <a:solidFill>
                <a:srgbClr val="3366FF"/>
              </a:solidFill>
              <a:ln w="9525">
                <a:solidFill>
                  <a:schemeClr val="accent4"/>
                </a:solidFill>
                <a:prstDash val="sysDot"/>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ProjectData!$G$68:$G$79</c:f>
              <c:numCache>
                <c:formatCode>0</c:formatCode>
                <c:ptCount val="12"/>
                <c:pt idx="0">
                  <c:v>0</c:v>
                </c:pt>
                <c:pt idx="1">
                  <c:v>0</c:v>
                </c:pt>
                <c:pt idx="2">
                  <c:v>0</c:v>
                </c:pt>
                <c:pt idx="3">
                  <c:v>0</c:v>
                </c:pt>
                <c:pt idx="4">
                  <c:v>-87.175072884530806</c:v>
                </c:pt>
                <c:pt idx="5">
                  <c:v>-165.92412356966901</c:v>
                </c:pt>
                <c:pt idx="6">
                  <c:v>-278.09634188002701</c:v>
                </c:pt>
                <c:pt idx="7">
                  <c:v>-369.996993554178</c:v>
                </c:pt>
                <c:pt idx="8">
                  <c:v>-56.1090415272472</c:v>
                </c:pt>
                <c:pt idx="9">
                  <c:v>0</c:v>
                </c:pt>
                <c:pt idx="10">
                  <c:v>0</c:v>
                </c:pt>
                <c:pt idx="11">
                  <c:v>0</c:v>
                </c:pt>
              </c:numCache>
            </c:numRef>
          </c:val>
          <c:smooth val="0"/>
          <c:extLst>
            <c:ext xmlns:c16="http://schemas.microsoft.com/office/drawing/2014/chart" uri="{C3380CC4-5D6E-409C-BE32-E72D297353CC}">
              <c16:uniqueId val="{00000003-6E4A-4CC0-A35D-6775E95303F6}"/>
            </c:ext>
          </c:extLst>
        </c:ser>
        <c:ser>
          <c:idx val="4"/>
          <c:order val="4"/>
          <c:tx>
            <c:strRef>
              <c:f>ProjectData!$H$67</c:f>
              <c:strCache>
                <c:ptCount val="1"/>
                <c:pt idx="0">
                  <c:v>WB V3 (kWh)</c:v>
                </c:pt>
              </c:strCache>
            </c:strRef>
          </c:tx>
          <c:spPr>
            <a:ln w="28575" cap="rnd">
              <a:solidFill>
                <a:srgbClr val="33CC33"/>
              </a:solidFill>
              <a:round/>
            </a:ln>
            <a:effectLst/>
          </c:spPr>
          <c:marker>
            <c:symbol val="circle"/>
            <c:size val="5"/>
            <c:spPr>
              <a:solidFill>
                <a:srgbClr val="FF0000"/>
              </a:solidFill>
              <a:ln w="9525">
                <a:solidFill>
                  <a:srgbClr val="33CC33"/>
                </a:solidFill>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ProjectData!$H$68:$H$79</c:f>
              <c:numCache>
                <c:formatCode>0</c:formatCode>
                <c:ptCount val="12"/>
                <c:pt idx="0">
                  <c:v>1724.1774253106</c:v>
                </c:pt>
                <c:pt idx="1">
                  <c:v>1215.36850219851</c:v>
                </c:pt>
                <c:pt idx="2">
                  <c:v>757.21545670513797</c:v>
                </c:pt>
                <c:pt idx="3">
                  <c:v>197.61470248963801</c:v>
                </c:pt>
                <c:pt idx="4">
                  <c:v>4.7217694598781996</c:v>
                </c:pt>
                <c:pt idx="5">
                  <c:v>0</c:v>
                </c:pt>
                <c:pt idx="6">
                  <c:v>0</c:v>
                </c:pt>
                <c:pt idx="7">
                  <c:v>0</c:v>
                </c:pt>
                <c:pt idx="8">
                  <c:v>3.42650135414635</c:v>
                </c:pt>
                <c:pt idx="9">
                  <c:v>351.407649498647</c:v>
                </c:pt>
                <c:pt idx="10">
                  <c:v>917.70062123675996</c:v>
                </c:pt>
                <c:pt idx="11">
                  <c:v>1598.1810937544401</c:v>
                </c:pt>
              </c:numCache>
            </c:numRef>
          </c:val>
          <c:smooth val="0"/>
          <c:extLst>
            <c:ext xmlns:c16="http://schemas.microsoft.com/office/drawing/2014/chart" uri="{C3380CC4-5D6E-409C-BE32-E72D297353CC}">
              <c16:uniqueId val="{00000004-6E4A-4CC0-A35D-6775E95303F6}"/>
            </c:ext>
          </c:extLst>
        </c:ser>
        <c:ser>
          <c:idx val="5"/>
          <c:order val="5"/>
          <c:tx>
            <c:strRef>
              <c:f>ProjectData!$I$67</c:f>
              <c:strCache>
                <c:ptCount val="1"/>
                <c:pt idx="0">
                  <c:v>KB V3 (kWh)</c:v>
                </c:pt>
              </c:strCache>
            </c:strRef>
          </c:tx>
          <c:spPr>
            <a:ln w="28575" cap="rnd">
              <a:solidFill>
                <a:srgbClr val="00B050"/>
              </a:solidFill>
              <a:prstDash val="sysDot"/>
              <a:round/>
            </a:ln>
            <a:effectLst/>
          </c:spPr>
          <c:marker>
            <c:symbol val="circle"/>
            <c:size val="5"/>
            <c:spPr>
              <a:solidFill>
                <a:srgbClr val="3366FF"/>
              </a:solidFill>
              <a:ln w="9525">
                <a:solidFill>
                  <a:srgbClr val="00B050"/>
                </a:solidFill>
                <a:prstDash val="sysDot"/>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ProjectData!$I$68:$I$79</c:f>
              <c:numCache>
                <c:formatCode>0</c:formatCode>
                <c:ptCount val="12"/>
                <c:pt idx="0">
                  <c:v>0</c:v>
                </c:pt>
                <c:pt idx="1">
                  <c:v>0</c:v>
                </c:pt>
                <c:pt idx="2">
                  <c:v>0</c:v>
                </c:pt>
                <c:pt idx="3">
                  <c:v>0</c:v>
                </c:pt>
                <c:pt idx="4">
                  <c:v>-47.187184253763597</c:v>
                </c:pt>
                <c:pt idx="5">
                  <c:v>-82.062198506748899</c:v>
                </c:pt>
                <c:pt idx="6">
                  <c:v>-163.70583534416701</c:v>
                </c:pt>
                <c:pt idx="7">
                  <c:v>-198.076843494044</c:v>
                </c:pt>
                <c:pt idx="8">
                  <c:v>-31.8989188843906</c:v>
                </c:pt>
                <c:pt idx="9">
                  <c:v>0</c:v>
                </c:pt>
                <c:pt idx="10">
                  <c:v>0</c:v>
                </c:pt>
                <c:pt idx="11">
                  <c:v>0</c:v>
                </c:pt>
              </c:numCache>
            </c:numRef>
          </c:val>
          <c:smooth val="0"/>
          <c:extLst>
            <c:ext xmlns:c16="http://schemas.microsoft.com/office/drawing/2014/chart" uri="{C3380CC4-5D6E-409C-BE32-E72D297353CC}">
              <c16:uniqueId val="{00000005-6E4A-4CC0-A35D-6775E95303F6}"/>
            </c:ext>
          </c:extLst>
        </c:ser>
        <c:ser>
          <c:idx val="6"/>
          <c:order val="6"/>
          <c:tx>
            <c:strRef>
              <c:f>ProjectData!$J$67</c:f>
              <c:strCache>
                <c:ptCount val="1"/>
                <c:pt idx="0">
                  <c:v>WB V4 (kWh)</c:v>
                </c:pt>
              </c:strCache>
            </c:strRef>
          </c:tx>
          <c:spPr>
            <a:ln w="28575" cap="rnd">
              <a:solidFill>
                <a:srgbClr val="7030A0"/>
              </a:solidFill>
              <a:round/>
            </a:ln>
            <a:effectLst/>
          </c:spPr>
          <c:marker>
            <c:symbol val="circle"/>
            <c:size val="5"/>
            <c:spPr>
              <a:solidFill>
                <a:srgbClr val="FF0000"/>
              </a:solidFill>
              <a:ln w="9525">
                <a:solidFill>
                  <a:srgbClr val="7030A0"/>
                </a:solidFill>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ProjectData!$J$68:$J$79</c:f>
              <c:numCache>
                <c:formatCode>0</c:formatCode>
                <c:ptCount val="12"/>
                <c:pt idx="0">
                  <c:v>1724.1774253106</c:v>
                </c:pt>
                <c:pt idx="1">
                  <c:v>1215.36850219851</c:v>
                </c:pt>
                <c:pt idx="2">
                  <c:v>768.12277819863596</c:v>
                </c:pt>
                <c:pt idx="3">
                  <c:v>210.92414493205001</c:v>
                </c:pt>
                <c:pt idx="4">
                  <c:v>5.4488530772624797</c:v>
                </c:pt>
                <c:pt idx="5">
                  <c:v>0</c:v>
                </c:pt>
                <c:pt idx="6">
                  <c:v>0</c:v>
                </c:pt>
                <c:pt idx="7">
                  <c:v>0</c:v>
                </c:pt>
                <c:pt idx="8">
                  <c:v>3.8674062491485302</c:v>
                </c:pt>
                <c:pt idx="9">
                  <c:v>358.764419136897</c:v>
                </c:pt>
                <c:pt idx="10">
                  <c:v>917.70062123675996</c:v>
                </c:pt>
                <c:pt idx="11">
                  <c:v>1598.1810937544401</c:v>
                </c:pt>
              </c:numCache>
            </c:numRef>
          </c:val>
          <c:smooth val="0"/>
          <c:extLst>
            <c:ext xmlns:c16="http://schemas.microsoft.com/office/drawing/2014/chart" uri="{C3380CC4-5D6E-409C-BE32-E72D297353CC}">
              <c16:uniqueId val="{00000006-6E4A-4CC0-A35D-6775E95303F6}"/>
            </c:ext>
          </c:extLst>
        </c:ser>
        <c:ser>
          <c:idx val="7"/>
          <c:order val="7"/>
          <c:tx>
            <c:strRef>
              <c:f>ProjectData!$K$67</c:f>
              <c:strCache>
                <c:ptCount val="1"/>
                <c:pt idx="0">
                  <c:v>KB V4 (kWh)</c:v>
                </c:pt>
              </c:strCache>
            </c:strRef>
          </c:tx>
          <c:spPr>
            <a:ln w="28575" cap="rnd">
              <a:solidFill>
                <a:srgbClr val="7030A0"/>
              </a:solidFill>
              <a:prstDash val="sysDot"/>
              <a:round/>
            </a:ln>
            <a:effectLst/>
          </c:spPr>
          <c:marker>
            <c:symbol val="circle"/>
            <c:size val="5"/>
            <c:spPr>
              <a:solidFill>
                <a:srgbClr val="3366FF"/>
              </a:solidFill>
              <a:ln w="9525">
                <a:solidFill>
                  <a:srgbClr val="7030A0"/>
                </a:solidFill>
                <a:prstDash val="sysDot"/>
              </a:ln>
              <a:effectLst/>
            </c:spPr>
          </c:marker>
          <c:cat>
            <c:strRef>
              <c:f>ProjectData!$B$68:$B$79</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ProjectData!$K$68:$K$79</c:f>
              <c:numCache>
                <c:formatCode>0</c:formatCode>
                <c:ptCount val="12"/>
                <c:pt idx="0">
                  <c:v>0</c:v>
                </c:pt>
                <c:pt idx="1">
                  <c:v>0</c:v>
                </c:pt>
                <c:pt idx="2">
                  <c:v>0</c:v>
                </c:pt>
                <c:pt idx="3">
                  <c:v>0</c:v>
                </c:pt>
                <c:pt idx="4">
                  <c:v>-41.762167111234703</c:v>
                </c:pt>
                <c:pt idx="5">
                  <c:v>-70.927878631755604</c:v>
                </c:pt>
                <c:pt idx="6">
                  <c:v>-146.79988627856801</c:v>
                </c:pt>
                <c:pt idx="7">
                  <c:v>-173.20151582378699</c:v>
                </c:pt>
                <c:pt idx="8">
                  <c:v>-28.5548530362259</c:v>
                </c:pt>
                <c:pt idx="9">
                  <c:v>0</c:v>
                </c:pt>
                <c:pt idx="10">
                  <c:v>0</c:v>
                </c:pt>
                <c:pt idx="11">
                  <c:v>0</c:v>
                </c:pt>
              </c:numCache>
            </c:numRef>
          </c:val>
          <c:smooth val="0"/>
          <c:extLst>
            <c:ext xmlns:c16="http://schemas.microsoft.com/office/drawing/2014/chart" uri="{C3380CC4-5D6E-409C-BE32-E72D297353CC}">
              <c16:uniqueId val="{00000007-6E4A-4CC0-A35D-6775E95303F6}"/>
            </c:ext>
          </c:extLst>
        </c:ser>
        <c:dLbls>
          <c:showLegendKey val="0"/>
          <c:showVal val="0"/>
          <c:showCatName val="0"/>
          <c:showSerName val="0"/>
          <c:showPercent val="0"/>
          <c:showBubbleSize val="0"/>
        </c:dLbls>
        <c:marker val="1"/>
        <c:smooth val="0"/>
        <c:axId val="458267263"/>
        <c:axId val="458276415"/>
      </c:lineChart>
      <c:catAx>
        <c:axId val="458267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58276415"/>
        <c:crosses val="autoZero"/>
        <c:auto val="1"/>
        <c:lblAlgn val="ctr"/>
        <c:lblOffset val="100"/>
        <c:noMultiLvlLbl val="0"/>
      </c:catAx>
      <c:valAx>
        <c:axId val="4582764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5826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6.jpeg"/><Relationship Id="rId26" Type="http://schemas.openxmlformats.org/officeDocument/2006/relationships/hyperlink" Target="#Stappenplan!A1"/><Relationship Id="rId39" Type="http://schemas.openxmlformats.org/officeDocument/2006/relationships/image" Target="../media/image25.png"/><Relationship Id="rId21" Type="http://schemas.openxmlformats.org/officeDocument/2006/relationships/hyperlink" Target="#'Start &amp; Help'!A34"/><Relationship Id="rId34" Type="http://schemas.openxmlformats.org/officeDocument/2006/relationships/image" Target="../media/image22.jpeg"/><Relationship Id="rId42" Type="http://schemas.openxmlformats.org/officeDocument/2006/relationships/hyperlink" Target="#'Start &amp; Help'!A220"/><Relationship Id="rId47" Type="http://schemas.openxmlformats.org/officeDocument/2006/relationships/hyperlink" Target="#BenchmarkKengetallen!A34"/><Relationship Id="rId7" Type="http://schemas.openxmlformats.org/officeDocument/2006/relationships/image" Target="../media/image7.png"/><Relationship Id="rId2" Type="http://schemas.openxmlformats.org/officeDocument/2006/relationships/image" Target="../media/image2.jpeg"/><Relationship Id="rId16" Type="http://schemas.openxmlformats.org/officeDocument/2006/relationships/image" Target="../media/image15.png"/><Relationship Id="rId29" Type="http://schemas.openxmlformats.org/officeDocument/2006/relationships/image" Target="../media/image19.png"/><Relationship Id="rId11" Type="http://schemas.openxmlformats.org/officeDocument/2006/relationships/image" Target="../media/image11.png"/><Relationship Id="rId24" Type="http://schemas.openxmlformats.org/officeDocument/2006/relationships/hyperlink" Target="#ProjectGrafieken!A1"/><Relationship Id="rId32" Type="http://schemas.openxmlformats.org/officeDocument/2006/relationships/hyperlink" Target="#'Start &amp; Help'!A110"/><Relationship Id="rId37" Type="http://schemas.openxmlformats.org/officeDocument/2006/relationships/hyperlink" Target="#ProjectGrafieken!A19"/><Relationship Id="rId40" Type="http://schemas.openxmlformats.org/officeDocument/2006/relationships/hyperlink" Target="#ProjectData!A4"/><Relationship Id="rId45" Type="http://schemas.openxmlformats.org/officeDocument/2006/relationships/hyperlink" Target="#ProjectGrafieken!A69"/><Relationship Id="rId5" Type="http://schemas.openxmlformats.org/officeDocument/2006/relationships/image" Target="../media/image5.png"/><Relationship Id="rId15" Type="http://schemas.openxmlformats.org/officeDocument/2006/relationships/hyperlink" Target="#ProjectData!A67"/><Relationship Id="rId23" Type="http://schemas.openxmlformats.org/officeDocument/2006/relationships/hyperlink" Target="#'V1'!A1"/><Relationship Id="rId28" Type="http://schemas.openxmlformats.org/officeDocument/2006/relationships/hyperlink" Target="#'Start &amp; Help'!A65"/><Relationship Id="rId36" Type="http://schemas.openxmlformats.org/officeDocument/2006/relationships/image" Target="../media/image23.png"/><Relationship Id="rId49" Type="http://schemas.openxmlformats.org/officeDocument/2006/relationships/hyperlink" Target="#Stappenplan!A180"/><Relationship Id="rId10" Type="http://schemas.openxmlformats.org/officeDocument/2006/relationships/image" Target="../media/image10.png"/><Relationship Id="rId19" Type="http://schemas.openxmlformats.org/officeDocument/2006/relationships/hyperlink" Target="#'Start &amp; Help'!A127"/><Relationship Id="rId31" Type="http://schemas.openxmlformats.org/officeDocument/2006/relationships/image" Target="../media/image20.png"/><Relationship Id="rId44" Type="http://schemas.openxmlformats.org/officeDocument/2006/relationships/image" Target="../media/image28.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18.jpeg"/><Relationship Id="rId27" Type="http://schemas.openxmlformats.org/officeDocument/2006/relationships/hyperlink" Target="#'Start &amp; Help'!A1"/><Relationship Id="rId30" Type="http://schemas.openxmlformats.org/officeDocument/2006/relationships/hyperlink" Target="#'Start &amp; Help'!B144"/><Relationship Id="rId35" Type="http://schemas.openxmlformats.org/officeDocument/2006/relationships/hyperlink" Target="#ProjectGrafieken!B6"/><Relationship Id="rId43" Type="http://schemas.openxmlformats.org/officeDocument/2006/relationships/image" Target="../media/image27.png"/><Relationship Id="rId48" Type="http://schemas.openxmlformats.org/officeDocument/2006/relationships/hyperlink" Target="#BenchmarkKengetallen!A21"/><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hyperlink" Target="#BenchmarkKengetallen!A1"/><Relationship Id="rId25" Type="http://schemas.openxmlformats.org/officeDocument/2006/relationships/hyperlink" Target="#ProjectData!A1"/><Relationship Id="rId33" Type="http://schemas.openxmlformats.org/officeDocument/2006/relationships/image" Target="../media/image21.jpeg"/><Relationship Id="rId38" Type="http://schemas.openxmlformats.org/officeDocument/2006/relationships/image" Target="../media/image24.png"/><Relationship Id="rId46" Type="http://schemas.openxmlformats.org/officeDocument/2006/relationships/hyperlink" Target="#ProjectGrafieken!A135"/><Relationship Id="rId20" Type="http://schemas.openxmlformats.org/officeDocument/2006/relationships/image" Target="../media/image17.png"/><Relationship Id="rId41" Type="http://schemas.openxmlformats.org/officeDocument/2006/relationships/image" Target="../media/image26.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3.xml.rels><?xml version="1.0" encoding="UTF-8" standalone="yes"?>
<Relationships xmlns="http://schemas.openxmlformats.org/package/2006/relationships"><Relationship Id="rId1" Type="http://schemas.openxmlformats.org/officeDocument/2006/relationships/hyperlink" Target="#'V1'!A1"/></Relationships>
</file>

<file path=xl/drawings/_rels/drawing4.xml.rels><?xml version="1.0" encoding="UTF-8" standalone="yes"?>
<Relationships xmlns="http://schemas.openxmlformats.org/package/2006/relationships"><Relationship Id="rId1" Type="http://schemas.openxmlformats.org/officeDocument/2006/relationships/hyperlink" Target="#'V2'!A1"/></Relationships>
</file>

<file path=xl/drawings/_rels/drawing5.xml.rels><?xml version="1.0" encoding="UTF-8" standalone="yes"?>
<Relationships xmlns="http://schemas.openxmlformats.org/package/2006/relationships"><Relationship Id="rId1" Type="http://schemas.openxmlformats.org/officeDocument/2006/relationships/hyperlink" Target="#'V3'!A1"/></Relationships>
</file>

<file path=xl/drawings/_rels/drawing6.xml.rels><?xml version="1.0" encoding="UTF-8" standalone="yes"?>
<Relationships xmlns="http://schemas.openxmlformats.org/package/2006/relationships"><Relationship Id="rId1" Type="http://schemas.openxmlformats.org/officeDocument/2006/relationships/hyperlink" Target="#'V4'!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png"/><Relationship Id="rId18" Type="http://schemas.openxmlformats.org/officeDocument/2006/relationships/chart" Target="../charts/chart15.xml"/><Relationship Id="rId3" Type="http://schemas.openxmlformats.org/officeDocument/2006/relationships/chart" Target="../charts/chart3.xml"/><Relationship Id="rId21" Type="http://schemas.openxmlformats.org/officeDocument/2006/relationships/chart" Target="../charts/chart16.xml"/><Relationship Id="rId7" Type="http://schemas.openxmlformats.org/officeDocument/2006/relationships/chart" Target="../charts/chart7.xml"/><Relationship Id="rId12" Type="http://schemas.openxmlformats.org/officeDocument/2006/relationships/image" Target="../media/image41.jpeg"/><Relationship Id="rId17" Type="http://schemas.openxmlformats.org/officeDocument/2006/relationships/chart" Target="../charts/chart14.xml"/><Relationship Id="rId2" Type="http://schemas.openxmlformats.org/officeDocument/2006/relationships/chart" Target="../charts/chart2.xml"/><Relationship Id="rId16" Type="http://schemas.openxmlformats.org/officeDocument/2006/relationships/chart" Target="../charts/chart13.xml"/><Relationship Id="rId20" Type="http://schemas.openxmlformats.org/officeDocument/2006/relationships/image" Target="../media/image43.jpe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png"/><Relationship Id="rId5" Type="http://schemas.openxmlformats.org/officeDocument/2006/relationships/chart" Target="../charts/chart5.xml"/><Relationship Id="rId15" Type="http://schemas.openxmlformats.org/officeDocument/2006/relationships/chart" Target="../charts/chart12.xml"/><Relationship Id="rId10" Type="http://schemas.openxmlformats.org/officeDocument/2006/relationships/chart" Target="../charts/chart10.xml"/><Relationship Id="rId19" Type="http://schemas.openxmlformats.org/officeDocument/2006/relationships/image" Target="../media/image42.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1.xml"/><Relationship Id="rId22"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1.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3" Type="http://schemas.openxmlformats.org/officeDocument/2006/relationships/chart" Target="../charts/chart30.xml"/><Relationship Id="rId18" Type="http://schemas.openxmlformats.org/officeDocument/2006/relationships/chart" Target="../charts/chart35.xml"/><Relationship Id="rId26" Type="http://schemas.openxmlformats.org/officeDocument/2006/relationships/chart" Target="../charts/chart43.xml"/><Relationship Id="rId3" Type="http://schemas.openxmlformats.org/officeDocument/2006/relationships/chart" Target="../charts/chart20.xml"/><Relationship Id="rId21" Type="http://schemas.openxmlformats.org/officeDocument/2006/relationships/chart" Target="../charts/chart38.xml"/><Relationship Id="rId34" Type="http://schemas.openxmlformats.org/officeDocument/2006/relationships/image" Target="../media/image1.png"/><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5" Type="http://schemas.openxmlformats.org/officeDocument/2006/relationships/chart" Target="../charts/chart42.xml"/><Relationship Id="rId33" Type="http://schemas.openxmlformats.org/officeDocument/2006/relationships/image" Target="../media/image41.jpeg"/><Relationship Id="rId2" Type="http://schemas.openxmlformats.org/officeDocument/2006/relationships/chart" Target="../charts/chart19.xml"/><Relationship Id="rId16" Type="http://schemas.openxmlformats.org/officeDocument/2006/relationships/chart" Target="../charts/chart33.xml"/><Relationship Id="rId20" Type="http://schemas.openxmlformats.org/officeDocument/2006/relationships/chart" Target="../charts/chart37.xml"/><Relationship Id="rId29" Type="http://schemas.openxmlformats.org/officeDocument/2006/relationships/chart" Target="../charts/chart46.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24" Type="http://schemas.openxmlformats.org/officeDocument/2006/relationships/chart" Target="../charts/chart41.xml"/><Relationship Id="rId32" Type="http://schemas.openxmlformats.org/officeDocument/2006/relationships/image" Target="../media/image3.png"/><Relationship Id="rId5" Type="http://schemas.openxmlformats.org/officeDocument/2006/relationships/chart" Target="../charts/chart22.xml"/><Relationship Id="rId15" Type="http://schemas.openxmlformats.org/officeDocument/2006/relationships/chart" Target="../charts/chart32.xml"/><Relationship Id="rId23" Type="http://schemas.openxmlformats.org/officeDocument/2006/relationships/chart" Target="../charts/chart40.xml"/><Relationship Id="rId28" Type="http://schemas.openxmlformats.org/officeDocument/2006/relationships/chart" Target="../charts/chart45.xml"/><Relationship Id="rId10" Type="http://schemas.openxmlformats.org/officeDocument/2006/relationships/chart" Target="../charts/chart27.xml"/><Relationship Id="rId19" Type="http://schemas.openxmlformats.org/officeDocument/2006/relationships/chart" Target="../charts/chart36.xml"/><Relationship Id="rId31" Type="http://schemas.openxmlformats.org/officeDocument/2006/relationships/chart" Target="../charts/chart48.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 Id="rId22" Type="http://schemas.openxmlformats.org/officeDocument/2006/relationships/chart" Target="../charts/chart39.xml"/><Relationship Id="rId27" Type="http://schemas.openxmlformats.org/officeDocument/2006/relationships/chart" Target="../charts/chart44.xml"/><Relationship Id="rId30" Type="http://schemas.openxmlformats.org/officeDocument/2006/relationships/chart" Target="../charts/chart47.xml"/><Relationship Id="rId8"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19</xdr:col>
      <xdr:colOff>278539</xdr:colOff>
      <xdr:row>228</xdr:row>
      <xdr:rowOff>85924</xdr:rowOff>
    </xdr:from>
    <xdr:to>
      <xdr:col>21</xdr:col>
      <xdr:colOff>162274</xdr:colOff>
      <xdr:row>229</xdr:row>
      <xdr:rowOff>78379</xdr:rowOff>
    </xdr:to>
    <xdr:pic>
      <xdr:nvPicPr>
        <xdr:cNvPr id="5" name="Afbeelding 4">
          <a:extLst>
            <a:ext uri="{FF2B5EF4-FFF2-40B4-BE49-F238E27FC236}">
              <a16:creationId xmlns:a16="http://schemas.microsoft.com/office/drawing/2014/main" id="{7EC983AD-8F47-4B47-8FDD-D52ECB43C1FC}"/>
            </a:ext>
          </a:extLst>
        </xdr:cNvPr>
        <xdr:cNvPicPr>
          <a:picLocks noChangeAspect="1"/>
        </xdr:cNvPicPr>
      </xdr:nvPicPr>
      <xdr:blipFill>
        <a:blip xmlns:r="http://schemas.openxmlformats.org/officeDocument/2006/relationships" r:embed="rId1"/>
        <a:stretch>
          <a:fillRect/>
        </a:stretch>
      </xdr:blipFill>
      <xdr:spPr>
        <a:xfrm>
          <a:off x="10728825" y="43302210"/>
          <a:ext cx="1102935" cy="177512"/>
        </a:xfrm>
        <a:prstGeom prst="rect">
          <a:avLst/>
        </a:prstGeom>
        <a:solidFill>
          <a:schemeClr val="bg1"/>
        </a:solidFill>
        <a:ln>
          <a:noFill/>
        </a:ln>
      </xdr:spPr>
    </xdr:pic>
    <xdr:clientData/>
  </xdr:twoCellAnchor>
  <xdr:twoCellAnchor editAs="oneCell">
    <xdr:from>
      <xdr:col>19</xdr:col>
      <xdr:colOff>251980</xdr:colOff>
      <xdr:row>224</xdr:row>
      <xdr:rowOff>91366</xdr:rowOff>
    </xdr:from>
    <xdr:to>
      <xdr:col>21</xdr:col>
      <xdr:colOff>488969</xdr:colOff>
      <xdr:row>227</xdr:row>
      <xdr:rowOff>46297</xdr:rowOff>
    </xdr:to>
    <xdr:pic>
      <xdr:nvPicPr>
        <xdr:cNvPr id="4" name="Afbeelding 3">
          <a:extLst>
            <a:ext uri="{FF2B5EF4-FFF2-40B4-BE49-F238E27FC236}">
              <a16:creationId xmlns:a16="http://schemas.microsoft.com/office/drawing/2014/main" id="{56B85414-C77B-43F0-91B3-C3512475AE7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871" t="16636" b="18334"/>
        <a:stretch/>
      </xdr:blipFill>
      <xdr:spPr>
        <a:xfrm>
          <a:off x="10702266" y="42567423"/>
          <a:ext cx="1456189" cy="510103"/>
        </a:xfrm>
        <a:prstGeom prst="rect">
          <a:avLst/>
        </a:prstGeom>
        <a:solidFill>
          <a:schemeClr val="bg1"/>
        </a:solidFill>
        <a:ln>
          <a:noFill/>
        </a:ln>
      </xdr:spPr>
    </xdr:pic>
    <xdr:clientData/>
  </xdr:twoCellAnchor>
  <xdr:twoCellAnchor editAs="oneCell">
    <xdr:from>
      <xdr:col>18</xdr:col>
      <xdr:colOff>148238</xdr:colOff>
      <xdr:row>221</xdr:row>
      <xdr:rowOff>101972</xdr:rowOff>
    </xdr:from>
    <xdr:to>
      <xdr:col>21</xdr:col>
      <xdr:colOff>350915</xdr:colOff>
      <xdr:row>224</xdr:row>
      <xdr:rowOff>73549</xdr:rowOff>
    </xdr:to>
    <xdr:pic>
      <xdr:nvPicPr>
        <xdr:cNvPr id="3" name="Afbeelding 2" descr="Government logo | to homepage">
          <a:extLst>
            <a:ext uri="{FF2B5EF4-FFF2-40B4-BE49-F238E27FC236}">
              <a16:creationId xmlns:a16="http://schemas.microsoft.com/office/drawing/2014/main" id="{6D02D066-7552-42E0-B494-6F920C24D4F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5049" b="8504"/>
        <a:stretch/>
      </xdr:blipFill>
      <xdr:spPr bwMode="auto">
        <a:xfrm>
          <a:off x="10261067" y="42022858"/>
          <a:ext cx="1759334" cy="526748"/>
        </a:xfrm>
        <a:prstGeom prst="rect">
          <a:avLst/>
        </a:prstGeom>
        <a:solidFill>
          <a:schemeClr val="bg1"/>
        </a:solidFill>
        <a:ln>
          <a:noFill/>
        </a:ln>
      </xdr:spPr>
    </xdr:pic>
    <xdr:clientData/>
  </xdr:twoCellAnchor>
  <xdr:twoCellAnchor editAs="oneCell">
    <xdr:from>
      <xdr:col>19</xdr:col>
      <xdr:colOff>463422</xdr:colOff>
      <xdr:row>192</xdr:row>
      <xdr:rowOff>81891</xdr:rowOff>
    </xdr:from>
    <xdr:to>
      <xdr:col>22</xdr:col>
      <xdr:colOff>1120</xdr:colOff>
      <xdr:row>212</xdr:row>
      <xdr:rowOff>41368</xdr:rowOff>
    </xdr:to>
    <xdr:pic>
      <xdr:nvPicPr>
        <xdr:cNvPr id="2" name="Afbeelding 1">
          <a:extLst>
            <a:ext uri="{FF2B5EF4-FFF2-40B4-BE49-F238E27FC236}">
              <a16:creationId xmlns:a16="http://schemas.microsoft.com/office/drawing/2014/main" id="{663F9CF0-F0C4-48E9-FB62-D07AF0D05FDF}"/>
            </a:ext>
          </a:extLst>
        </xdr:cNvPr>
        <xdr:cNvPicPr>
          <a:picLocks noChangeAspect="1"/>
        </xdr:cNvPicPr>
      </xdr:nvPicPr>
      <xdr:blipFill>
        <a:blip xmlns:r="http://schemas.openxmlformats.org/officeDocument/2006/relationships" r:embed="rId4"/>
        <a:stretch>
          <a:fillRect/>
        </a:stretch>
      </xdr:blipFill>
      <xdr:spPr>
        <a:xfrm>
          <a:off x="10940922" y="37705641"/>
          <a:ext cx="1366498" cy="3769477"/>
        </a:xfrm>
        <a:prstGeom prst="rect">
          <a:avLst/>
        </a:prstGeom>
        <a:ln>
          <a:solidFill>
            <a:sysClr val="windowText" lastClr="000000"/>
          </a:solidFill>
        </a:ln>
      </xdr:spPr>
    </xdr:pic>
    <xdr:clientData/>
  </xdr:twoCellAnchor>
  <xdr:twoCellAnchor editAs="oneCell">
    <xdr:from>
      <xdr:col>6</xdr:col>
      <xdr:colOff>590551</xdr:colOff>
      <xdr:row>187</xdr:row>
      <xdr:rowOff>171450</xdr:rowOff>
    </xdr:from>
    <xdr:to>
      <xdr:col>13</xdr:col>
      <xdr:colOff>228601</xdr:colOff>
      <xdr:row>193</xdr:row>
      <xdr:rowOff>141622</xdr:rowOff>
    </xdr:to>
    <xdr:pic>
      <xdr:nvPicPr>
        <xdr:cNvPr id="60" name="Afbeelding 59">
          <a:extLst>
            <a:ext uri="{FF2B5EF4-FFF2-40B4-BE49-F238E27FC236}">
              <a16:creationId xmlns:a16="http://schemas.microsoft.com/office/drawing/2014/main" id="{D96BA257-053D-1A14-8546-2D7F6EA1C945}"/>
            </a:ext>
          </a:extLst>
        </xdr:cNvPr>
        <xdr:cNvPicPr>
          <a:picLocks noChangeAspect="1"/>
        </xdr:cNvPicPr>
      </xdr:nvPicPr>
      <xdr:blipFill>
        <a:blip xmlns:r="http://schemas.openxmlformats.org/officeDocument/2006/relationships" r:embed="rId5"/>
        <a:stretch>
          <a:fillRect/>
        </a:stretch>
      </xdr:blipFill>
      <xdr:spPr>
        <a:xfrm>
          <a:off x="3714751" y="36842700"/>
          <a:ext cx="3371850" cy="1113172"/>
        </a:xfrm>
        <a:prstGeom prst="rect">
          <a:avLst/>
        </a:prstGeom>
        <a:ln>
          <a:solidFill>
            <a:sysClr val="windowText" lastClr="000000"/>
          </a:solidFill>
        </a:ln>
      </xdr:spPr>
    </xdr:pic>
    <xdr:clientData/>
  </xdr:twoCellAnchor>
  <xdr:twoCellAnchor editAs="oneCell">
    <xdr:from>
      <xdr:col>12</xdr:col>
      <xdr:colOff>101929</xdr:colOff>
      <xdr:row>171</xdr:row>
      <xdr:rowOff>122717</xdr:rowOff>
    </xdr:from>
    <xdr:to>
      <xdr:col>21</xdr:col>
      <xdr:colOff>57552</xdr:colOff>
      <xdr:row>184</xdr:row>
      <xdr:rowOff>1585</xdr:rowOff>
    </xdr:to>
    <xdr:pic>
      <xdr:nvPicPr>
        <xdr:cNvPr id="43" name="Afbeelding 42">
          <a:extLst>
            <a:ext uri="{FF2B5EF4-FFF2-40B4-BE49-F238E27FC236}">
              <a16:creationId xmlns:a16="http://schemas.microsoft.com/office/drawing/2014/main" id="{73432F12-1AB6-4BD3-9E02-B5530339F26C}"/>
            </a:ext>
          </a:extLst>
        </xdr:cNvPr>
        <xdr:cNvPicPr>
          <a:picLocks noChangeAspect="1"/>
        </xdr:cNvPicPr>
      </xdr:nvPicPr>
      <xdr:blipFill>
        <a:blip xmlns:r="http://schemas.openxmlformats.org/officeDocument/2006/relationships" r:embed="rId6"/>
        <a:stretch>
          <a:fillRect/>
        </a:stretch>
      </xdr:blipFill>
      <xdr:spPr>
        <a:xfrm>
          <a:off x="6328558" y="35631917"/>
          <a:ext cx="5398480" cy="2279662"/>
        </a:xfrm>
        <a:prstGeom prst="rect">
          <a:avLst/>
        </a:prstGeom>
        <a:ln>
          <a:solidFill>
            <a:sysClr val="windowText" lastClr="000000"/>
          </a:solidFill>
        </a:ln>
      </xdr:spPr>
    </xdr:pic>
    <xdr:clientData/>
  </xdr:twoCellAnchor>
  <xdr:twoCellAnchor editAs="oneCell">
    <xdr:from>
      <xdr:col>1</xdr:col>
      <xdr:colOff>54428</xdr:colOff>
      <xdr:row>167</xdr:row>
      <xdr:rowOff>54428</xdr:rowOff>
    </xdr:from>
    <xdr:to>
      <xdr:col>3</xdr:col>
      <xdr:colOff>602609</xdr:colOff>
      <xdr:row>168</xdr:row>
      <xdr:rowOff>126514</xdr:rowOff>
    </xdr:to>
    <xdr:pic>
      <xdr:nvPicPr>
        <xdr:cNvPr id="52" name="Afbeelding 51">
          <a:extLst>
            <a:ext uri="{FF2B5EF4-FFF2-40B4-BE49-F238E27FC236}">
              <a16:creationId xmlns:a16="http://schemas.microsoft.com/office/drawing/2014/main" id="{F6291585-9281-1483-478E-6B2B25ED31A7}"/>
            </a:ext>
          </a:extLst>
        </xdr:cNvPr>
        <xdr:cNvPicPr>
          <a:picLocks noChangeAspect="1"/>
        </xdr:cNvPicPr>
      </xdr:nvPicPr>
      <xdr:blipFill>
        <a:blip xmlns:r="http://schemas.openxmlformats.org/officeDocument/2006/relationships" r:embed="rId7"/>
        <a:stretch>
          <a:fillRect/>
        </a:stretch>
      </xdr:blipFill>
      <xdr:spPr>
        <a:xfrm>
          <a:off x="664028" y="34638342"/>
          <a:ext cx="1495238" cy="257143"/>
        </a:xfrm>
        <a:prstGeom prst="rect">
          <a:avLst/>
        </a:prstGeom>
      </xdr:spPr>
    </xdr:pic>
    <xdr:clientData/>
  </xdr:twoCellAnchor>
  <xdr:twoCellAnchor editAs="oneCell">
    <xdr:from>
      <xdr:col>11</xdr:col>
      <xdr:colOff>598714</xdr:colOff>
      <xdr:row>167</xdr:row>
      <xdr:rowOff>87087</xdr:rowOff>
    </xdr:from>
    <xdr:to>
      <xdr:col>14</xdr:col>
      <xdr:colOff>165867</xdr:colOff>
      <xdr:row>168</xdr:row>
      <xdr:rowOff>159173</xdr:rowOff>
    </xdr:to>
    <xdr:pic>
      <xdr:nvPicPr>
        <xdr:cNvPr id="56" name="Afbeelding 55">
          <a:extLst>
            <a:ext uri="{FF2B5EF4-FFF2-40B4-BE49-F238E27FC236}">
              <a16:creationId xmlns:a16="http://schemas.microsoft.com/office/drawing/2014/main" id="{FB9D4F7D-CD2E-0E1D-03CC-BD173A4106E2}"/>
            </a:ext>
          </a:extLst>
        </xdr:cNvPr>
        <xdr:cNvPicPr>
          <a:picLocks noChangeAspect="1"/>
        </xdr:cNvPicPr>
      </xdr:nvPicPr>
      <xdr:blipFill>
        <a:blip xmlns:r="http://schemas.openxmlformats.org/officeDocument/2006/relationships" r:embed="rId8"/>
        <a:stretch>
          <a:fillRect/>
        </a:stretch>
      </xdr:blipFill>
      <xdr:spPr>
        <a:xfrm>
          <a:off x="6215743" y="34671001"/>
          <a:ext cx="1123810" cy="257143"/>
        </a:xfrm>
        <a:prstGeom prst="rect">
          <a:avLst/>
        </a:prstGeom>
      </xdr:spPr>
    </xdr:pic>
    <xdr:clientData/>
  </xdr:twoCellAnchor>
  <xdr:twoCellAnchor editAs="oneCell">
    <xdr:from>
      <xdr:col>1</xdr:col>
      <xdr:colOff>32657</xdr:colOff>
      <xdr:row>183</xdr:row>
      <xdr:rowOff>108857</xdr:rowOff>
    </xdr:from>
    <xdr:to>
      <xdr:col>5</xdr:col>
      <xdr:colOff>24257</xdr:colOff>
      <xdr:row>184</xdr:row>
      <xdr:rowOff>152371</xdr:rowOff>
    </xdr:to>
    <xdr:pic>
      <xdr:nvPicPr>
        <xdr:cNvPr id="58" name="Afbeelding 57">
          <a:extLst>
            <a:ext uri="{FF2B5EF4-FFF2-40B4-BE49-F238E27FC236}">
              <a16:creationId xmlns:a16="http://schemas.microsoft.com/office/drawing/2014/main" id="{C49EAB15-40FF-2EBB-64E8-B64585CAF350}"/>
            </a:ext>
          </a:extLst>
        </xdr:cNvPr>
        <xdr:cNvPicPr>
          <a:picLocks noChangeAspect="1"/>
        </xdr:cNvPicPr>
      </xdr:nvPicPr>
      <xdr:blipFill>
        <a:blip xmlns:r="http://schemas.openxmlformats.org/officeDocument/2006/relationships" r:embed="rId9"/>
        <a:stretch>
          <a:fillRect/>
        </a:stretch>
      </xdr:blipFill>
      <xdr:spPr>
        <a:xfrm>
          <a:off x="642257" y="37653686"/>
          <a:ext cx="1885714" cy="228571"/>
        </a:xfrm>
        <a:prstGeom prst="rect">
          <a:avLst/>
        </a:prstGeom>
      </xdr:spPr>
    </xdr:pic>
    <xdr:clientData/>
  </xdr:twoCellAnchor>
  <xdr:twoCellAnchor>
    <xdr:from>
      <xdr:col>11</xdr:col>
      <xdr:colOff>174568</xdr:colOff>
      <xdr:row>144</xdr:row>
      <xdr:rowOff>130927</xdr:rowOff>
    </xdr:from>
    <xdr:to>
      <xdr:col>15</xdr:col>
      <xdr:colOff>506482</xdr:colOff>
      <xdr:row>162</xdr:row>
      <xdr:rowOff>26597</xdr:rowOff>
    </xdr:to>
    <xdr:grpSp>
      <xdr:nvGrpSpPr>
        <xdr:cNvPr id="82" name="Groep 81">
          <a:extLst>
            <a:ext uri="{FF2B5EF4-FFF2-40B4-BE49-F238E27FC236}">
              <a16:creationId xmlns:a16="http://schemas.microsoft.com/office/drawing/2014/main" id="{50BF5769-05E7-4DE4-9DFF-E30C44A8C248}"/>
            </a:ext>
          </a:extLst>
        </xdr:cNvPr>
        <xdr:cNvGrpSpPr/>
      </xdr:nvGrpSpPr>
      <xdr:grpSpPr>
        <a:xfrm>
          <a:off x="5768544" y="26971256"/>
          <a:ext cx="2492409" cy="3122965"/>
          <a:chOff x="5768544" y="26971256"/>
          <a:chExt cx="2492409" cy="3122965"/>
        </a:xfrm>
      </xdr:grpSpPr>
      <xdr:pic>
        <xdr:nvPicPr>
          <xdr:cNvPr id="14" name="Afbeelding 13">
            <a:extLst>
              <a:ext uri="{FF2B5EF4-FFF2-40B4-BE49-F238E27FC236}">
                <a16:creationId xmlns:a16="http://schemas.microsoft.com/office/drawing/2014/main" id="{1589A0A5-4565-4BCC-8452-44B8F4C1D31C}"/>
              </a:ext>
            </a:extLst>
          </xdr:cNvPr>
          <xdr:cNvPicPr>
            <a:picLocks noChangeAspect="1"/>
          </xdr:cNvPicPr>
        </xdr:nvPicPr>
        <xdr:blipFill>
          <a:blip xmlns:r="http://schemas.openxmlformats.org/officeDocument/2006/relationships" r:embed="rId10"/>
          <a:stretch>
            <a:fillRect/>
          </a:stretch>
        </xdr:blipFill>
        <xdr:spPr>
          <a:xfrm>
            <a:off x="5768544" y="27089737"/>
            <a:ext cx="2492409" cy="3004484"/>
          </a:xfrm>
          <a:prstGeom prst="rect">
            <a:avLst/>
          </a:prstGeom>
        </xdr:spPr>
      </xdr:pic>
      <xdr:cxnSp macro="">
        <xdr:nvCxnSpPr>
          <xdr:cNvPr id="31" name="Rechte verbindingslijn met pijl 30">
            <a:extLst>
              <a:ext uri="{FF2B5EF4-FFF2-40B4-BE49-F238E27FC236}">
                <a16:creationId xmlns:a16="http://schemas.microsoft.com/office/drawing/2014/main" id="{66108ED9-8EE0-4A80-92BF-E0EFE70DFFB8}"/>
              </a:ext>
            </a:extLst>
          </xdr:cNvPr>
          <xdr:cNvCxnSpPr/>
        </xdr:nvCxnSpPr>
        <xdr:spPr>
          <a:xfrm flipH="1">
            <a:off x="7660952" y="26971256"/>
            <a:ext cx="457200" cy="533034"/>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16</xdr:col>
      <xdr:colOff>202127</xdr:colOff>
      <xdr:row>145</xdr:row>
      <xdr:rowOff>83869</xdr:rowOff>
    </xdr:from>
    <xdr:to>
      <xdr:col>20</xdr:col>
      <xdr:colOff>12044</xdr:colOff>
      <xdr:row>147</xdr:row>
      <xdr:rowOff>125433</xdr:rowOff>
    </xdr:to>
    <xdr:pic>
      <xdr:nvPicPr>
        <xdr:cNvPr id="15" name="Afbeelding 14">
          <a:extLst>
            <a:ext uri="{FF2B5EF4-FFF2-40B4-BE49-F238E27FC236}">
              <a16:creationId xmlns:a16="http://schemas.microsoft.com/office/drawing/2014/main" id="{0491FA64-6CC7-4918-93A2-A86F0D10835F}"/>
            </a:ext>
          </a:extLst>
        </xdr:cNvPr>
        <xdr:cNvPicPr>
          <a:picLocks noChangeAspect="1"/>
        </xdr:cNvPicPr>
      </xdr:nvPicPr>
      <xdr:blipFill>
        <a:blip xmlns:r="http://schemas.openxmlformats.org/officeDocument/2006/relationships" r:embed="rId11"/>
        <a:stretch>
          <a:fillRect/>
        </a:stretch>
      </xdr:blipFill>
      <xdr:spPr>
        <a:xfrm>
          <a:off x="8595013" y="30596526"/>
          <a:ext cx="2476917" cy="411678"/>
        </a:xfrm>
        <a:prstGeom prst="rect">
          <a:avLst/>
        </a:prstGeom>
      </xdr:spPr>
    </xdr:pic>
    <xdr:clientData/>
  </xdr:twoCellAnchor>
  <xdr:twoCellAnchor editAs="oneCell">
    <xdr:from>
      <xdr:col>6</xdr:col>
      <xdr:colOff>0</xdr:colOff>
      <xdr:row>146</xdr:row>
      <xdr:rowOff>0</xdr:rowOff>
    </xdr:from>
    <xdr:to>
      <xdr:col>11</xdr:col>
      <xdr:colOff>13362</xdr:colOff>
      <xdr:row>158</xdr:row>
      <xdr:rowOff>170330</xdr:rowOff>
    </xdr:to>
    <xdr:pic>
      <xdr:nvPicPr>
        <xdr:cNvPr id="28" name="Afbeelding 27">
          <a:extLst>
            <a:ext uri="{FF2B5EF4-FFF2-40B4-BE49-F238E27FC236}">
              <a16:creationId xmlns:a16="http://schemas.microsoft.com/office/drawing/2014/main" id="{BDD3416E-1F7B-4ABB-A8A1-5A6B2A4C1BF0}"/>
            </a:ext>
          </a:extLst>
        </xdr:cNvPr>
        <xdr:cNvPicPr>
          <a:picLocks noChangeAspect="1"/>
        </xdr:cNvPicPr>
      </xdr:nvPicPr>
      <xdr:blipFill>
        <a:blip xmlns:r="http://schemas.openxmlformats.org/officeDocument/2006/relationships" r:embed="rId12"/>
        <a:stretch>
          <a:fillRect/>
        </a:stretch>
      </xdr:blipFill>
      <xdr:spPr>
        <a:xfrm>
          <a:off x="3101788" y="27270635"/>
          <a:ext cx="2505550" cy="2321859"/>
        </a:xfrm>
        <a:prstGeom prst="rect">
          <a:avLst/>
        </a:prstGeom>
      </xdr:spPr>
    </xdr:pic>
    <xdr:clientData/>
  </xdr:twoCellAnchor>
  <xdr:twoCellAnchor>
    <xdr:from>
      <xdr:col>1</xdr:col>
      <xdr:colOff>89650</xdr:colOff>
      <xdr:row>145</xdr:row>
      <xdr:rowOff>0</xdr:rowOff>
    </xdr:from>
    <xdr:to>
      <xdr:col>5</xdr:col>
      <xdr:colOff>590371</xdr:colOff>
      <xdr:row>156</xdr:row>
      <xdr:rowOff>134471</xdr:rowOff>
    </xdr:to>
    <xdr:grpSp>
      <xdr:nvGrpSpPr>
        <xdr:cNvPr id="44" name="Groep 43">
          <a:extLst>
            <a:ext uri="{FF2B5EF4-FFF2-40B4-BE49-F238E27FC236}">
              <a16:creationId xmlns:a16="http://schemas.microsoft.com/office/drawing/2014/main" id="{2C48A704-E7C3-42E1-A6B1-58093981BCD3}"/>
            </a:ext>
          </a:extLst>
        </xdr:cNvPr>
        <xdr:cNvGrpSpPr/>
      </xdr:nvGrpSpPr>
      <xdr:grpSpPr>
        <a:xfrm>
          <a:off x="699250" y="27019624"/>
          <a:ext cx="2383309" cy="2106706"/>
          <a:chOff x="636495" y="27467859"/>
          <a:chExt cx="2383309" cy="2106706"/>
        </a:xfrm>
      </xdr:grpSpPr>
      <xdr:pic>
        <xdr:nvPicPr>
          <xdr:cNvPr id="49" name="Afbeelding 48">
            <a:extLst>
              <a:ext uri="{FF2B5EF4-FFF2-40B4-BE49-F238E27FC236}">
                <a16:creationId xmlns:a16="http://schemas.microsoft.com/office/drawing/2014/main" id="{F247CFDC-0333-ED02-A675-144F64A41B33}"/>
              </a:ext>
            </a:extLst>
          </xdr:cNvPr>
          <xdr:cNvPicPr>
            <a:picLocks noChangeAspect="1"/>
          </xdr:cNvPicPr>
        </xdr:nvPicPr>
        <xdr:blipFill>
          <a:blip xmlns:r="http://schemas.openxmlformats.org/officeDocument/2006/relationships" r:embed="rId13"/>
          <a:stretch>
            <a:fillRect/>
          </a:stretch>
        </xdr:blipFill>
        <xdr:spPr>
          <a:xfrm>
            <a:off x="636495" y="27700944"/>
            <a:ext cx="2234544" cy="1873621"/>
          </a:xfrm>
          <a:prstGeom prst="rect">
            <a:avLst/>
          </a:prstGeom>
          <a:ln w="28575">
            <a:solidFill>
              <a:srgbClr val="92D050"/>
            </a:solidFill>
          </a:ln>
        </xdr:spPr>
      </xdr:pic>
      <xdr:cxnSp macro="">
        <xdr:nvCxnSpPr>
          <xdr:cNvPr id="50" name="Rechte verbindingslijn met pijl 49">
            <a:extLst>
              <a:ext uri="{FF2B5EF4-FFF2-40B4-BE49-F238E27FC236}">
                <a16:creationId xmlns:a16="http://schemas.microsoft.com/office/drawing/2014/main" id="{E0F5B57B-19CC-39C7-2E3B-220EFDC6BAF4}"/>
              </a:ext>
            </a:extLst>
          </xdr:cNvPr>
          <xdr:cNvCxnSpPr/>
        </xdr:nvCxnSpPr>
        <xdr:spPr>
          <a:xfrm flipH="1">
            <a:off x="2791509" y="27467859"/>
            <a:ext cx="228295" cy="433025"/>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0</xdr:colOff>
      <xdr:row>152</xdr:row>
      <xdr:rowOff>0</xdr:rowOff>
    </xdr:from>
    <xdr:to>
      <xdr:col>20</xdr:col>
      <xdr:colOff>316993</xdr:colOff>
      <xdr:row>164</xdr:row>
      <xdr:rowOff>13858</xdr:rowOff>
    </xdr:to>
    <xdr:grpSp>
      <xdr:nvGrpSpPr>
        <xdr:cNvPr id="68" name="Groep 67">
          <a:extLst>
            <a:ext uri="{FF2B5EF4-FFF2-40B4-BE49-F238E27FC236}">
              <a16:creationId xmlns:a16="http://schemas.microsoft.com/office/drawing/2014/main" id="{44E46E41-FD93-4E10-A3B5-772EAA239E7B}"/>
            </a:ext>
          </a:extLst>
        </xdr:cNvPr>
        <xdr:cNvGrpSpPr/>
      </xdr:nvGrpSpPr>
      <xdr:grpSpPr>
        <a:xfrm>
          <a:off x="8364071" y="28274682"/>
          <a:ext cx="2970546" cy="2165388"/>
          <a:chOff x="15172388" y="6921866"/>
          <a:chExt cx="3288791" cy="3995516"/>
        </a:xfrm>
      </xdr:grpSpPr>
      <xdr:pic>
        <xdr:nvPicPr>
          <xdr:cNvPr id="69" name="Afbeelding 68">
            <a:extLst>
              <a:ext uri="{FF2B5EF4-FFF2-40B4-BE49-F238E27FC236}">
                <a16:creationId xmlns:a16="http://schemas.microsoft.com/office/drawing/2014/main" id="{E20E002C-C176-61BF-A829-3D131FD90BC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172388" y="6921866"/>
            <a:ext cx="3288791" cy="3962399"/>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70" name="Rechte verbindingslijn met pijl 69">
            <a:extLst>
              <a:ext uri="{FF2B5EF4-FFF2-40B4-BE49-F238E27FC236}">
                <a16:creationId xmlns:a16="http://schemas.microsoft.com/office/drawing/2014/main" id="{984BD03A-ADD0-6313-9E75-1EE7A22F121F}"/>
              </a:ext>
            </a:extLst>
          </xdr:cNvPr>
          <xdr:cNvCxnSpPr/>
        </xdr:nvCxnSpPr>
        <xdr:spPr>
          <a:xfrm flipH="1">
            <a:off x="15966580" y="7760272"/>
            <a:ext cx="457200" cy="669867"/>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1" name="Ovaal 70">
            <a:extLst>
              <a:ext uri="{FF2B5EF4-FFF2-40B4-BE49-F238E27FC236}">
                <a16:creationId xmlns:a16="http://schemas.microsoft.com/office/drawing/2014/main" id="{AE6FAC8C-A97B-6F77-425E-A5D1685E50B3}"/>
              </a:ext>
            </a:extLst>
          </xdr:cNvPr>
          <xdr:cNvSpPr/>
        </xdr:nvSpPr>
        <xdr:spPr>
          <a:xfrm>
            <a:off x="17415164" y="10571018"/>
            <a:ext cx="623454" cy="346364"/>
          </a:xfrm>
          <a:prstGeom prst="ellipse">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13</xdr:col>
      <xdr:colOff>0</xdr:colOff>
      <xdr:row>23</xdr:row>
      <xdr:rowOff>0</xdr:rowOff>
    </xdr:from>
    <xdr:to>
      <xdr:col>13</xdr:col>
      <xdr:colOff>312420</xdr:colOff>
      <xdr:row>24</xdr:row>
      <xdr:rowOff>144780</xdr:rowOff>
    </xdr:to>
    <xdr:sp macro="" textlink="">
      <xdr:nvSpPr>
        <xdr:cNvPr id="48" name="Ovaal 47">
          <a:hlinkClick xmlns:r="http://schemas.openxmlformats.org/officeDocument/2006/relationships" r:id="rId15"/>
          <a:extLst>
            <a:ext uri="{FF2B5EF4-FFF2-40B4-BE49-F238E27FC236}">
              <a16:creationId xmlns:a16="http://schemas.microsoft.com/office/drawing/2014/main" id="{28955EE6-E715-488C-924F-1638B4F1A9D0}"/>
            </a:ext>
          </a:extLst>
        </xdr:cNvPr>
        <xdr:cNvSpPr/>
      </xdr:nvSpPr>
      <xdr:spPr>
        <a:xfrm>
          <a:off x="8046720" y="4785360"/>
          <a:ext cx="312420" cy="327660"/>
        </a:xfrm>
        <a:prstGeom prst="ellipse">
          <a:avLst/>
        </a:prstGeom>
        <a:blipFill>
          <a:blip xmlns:r="http://schemas.openxmlformats.org/officeDocument/2006/relationships" r:embed="rId16"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xdr:col>
      <xdr:colOff>0</xdr:colOff>
      <xdr:row>3</xdr:row>
      <xdr:rowOff>106680</xdr:rowOff>
    </xdr:from>
    <xdr:to>
      <xdr:col>22</xdr:col>
      <xdr:colOff>30480</xdr:colOff>
      <xdr:row>6</xdr:row>
      <xdr:rowOff>99060</xdr:rowOff>
    </xdr:to>
    <xdr:sp macro="" textlink="">
      <xdr:nvSpPr>
        <xdr:cNvPr id="26" name="Rechthoek 25">
          <a:extLst>
            <a:ext uri="{FF2B5EF4-FFF2-40B4-BE49-F238E27FC236}">
              <a16:creationId xmlns:a16="http://schemas.microsoft.com/office/drawing/2014/main" id="{49CD5979-D418-D0C2-545A-A370DA43B3EF}"/>
            </a:ext>
          </a:extLst>
        </xdr:cNvPr>
        <xdr:cNvSpPr/>
      </xdr:nvSpPr>
      <xdr:spPr>
        <a:xfrm>
          <a:off x="1722120" y="1676400"/>
          <a:ext cx="11292840" cy="541020"/>
        </a:xfrm>
        <a:prstGeom prst="rect">
          <a:avLst/>
        </a:prstGeom>
        <a:solidFill>
          <a:schemeClr val="bg1">
            <a:lumMod val="85000"/>
            <a:alpha val="50196"/>
          </a:schemeClr>
        </a:solidFill>
        <a:ln>
          <a:solidFill>
            <a:schemeClr val="bg1">
              <a:lumMod val="50000"/>
              <a:alpha val="2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16</xdr:col>
      <xdr:colOff>0</xdr:colOff>
      <xdr:row>4</xdr:row>
      <xdr:rowOff>0</xdr:rowOff>
    </xdr:from>
    <xdr:to>
      <xdr:col>21</xdr:col>
      <xdr:colOff>525780</xdr:colOff>
      <xdr:row>6</xdr:row>
      <xdr:rowOff>22860</xdr:rowOff>
    </xdr:to>
    <xdr:sp macro="" textlink="">
      <xdr:nvSpPr>
        <xdr:cNvPr id="19" name="Rechthoek: afgeronde hoeken 18">
          <a:hlinkClick xmlns:r="http://schemas.openxmlformats.org/officeDocument/2006/relationships" r:id="rId17"/>
          <a:extLst>
            <a:ext uri="{FF2B5EF4-FFF2-40B4-BE49-F238E27FC236}">
              <a16:creationId xmlns:a16="http://schemas.microsoft.com/office/drawing/2014/main" id="{3DACBAAC-8ACA-48F7-995E-169401A77FDC}"/>
            </a:ext>
          </a:extLst>
        </xdr:cNvPr>
        <xdr:cNvSpPr/>
      </xdr:nvSpPr>
      <xdr:spPr>
        <a:xfrm>
          <a:off x="9601200" y="1752600"/>
          <a:ext cx="3299460" cy="388620"/>
        </a:xfrm>
        <a:prstGeom prst="roundRect">
          <a:avLst/>
        </a:prstGeom>
        <a:solidFill>
          <a:srgbClr val="9966FF">
            <a:alpha val="50196"/>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0</xdr:colOff>
      <xdr:row>7</xdr:row>
      <xdr:rowOff>0</xdr:rowOff>
    </xdr:from>
    <xdr:to>
      <xdr:col>1</xdr:col>
      <xdr:colOff>312420</xdr:colOff>
      <xdr:row>8</xdr:row>
      <xdr:rowOff>152400</xdr:rowOff>
    </xdr:to>
    <xdr:sp macro="" textlink="">
      <xdr:nvSpPr>
        <xdr:cNvPr id="6" name="Ovaal 5" descr="portret van teamlid&#10;">
          <a:extLst>
            <a:ext uri="{FF2B5EF4-FFF2-40B4-BE49-F238E27FC236}">
              <a16:creationId xmlns:a16="http://schemas.microsoft.com/office/drawing/2014/main" id="{ECADEB56-73AB-4C8A-80AE-2A448B5C9BAF}"/>
            </a:ext>
          </a:extLst>
        </xdr:cNvPr>
        <xdr:cNvSpPr/>
      </xdr:nvSpPr>
      <xdr:spPr>
        <a:xfrm>
          <a:off x="1828800" y="1097280"/>
          <a:ext cx="312420" cy="335280"/>
        </a:xfrm>
        <a:prstGeom prst="ellipse">
          <a:avLst/>
        </a:prstGeom>
        <a:blipFill dpi="0" rotWithShape="1">
          <a:blip xmlns:r="http://schemas.openxmlformats.org/officeDocument/2006/relationships" r:embed="rId18" cstate="print">
            <a:extLst>
              <a:ext uri="{28A0092B-C50C-407E-A947-70E740481C1C}">
                <a14:useLocalDpi xmlns:a14="http://schemas.microsoft.com/office/drawing/2010/main" val="0"/>
              </a:ext>
            </a:extLst>
          </a:blip>
          <a:srcRect/>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xdr:col>
      <xdr:colOff>0</xdr:colOff>
      <xdr:row>19</xdr:row>
      <xdr:rowOff>0</xdr:rowOff>
    </xdr:from>
    <xdr:to>
      <xdr:col>1</xdr:col>
      <xdr:colOff>312420</xdr:colOff>
      <xdr:row>20</xdr:row>
      <xdr:rowOff>152400</xdr:rowOff>
    </xdr:to>
    <xdr:sp macro="" textlink="">
      <xdr:nvSpPr>
        <xdr:cNvPr id="7" name="Ovaal 6" descr="portret van teamlid&#10;">
          <a:hlinkClick xmlns:r="http://schemas.openxmlformats.org/officeDocument/2006/relationships" r:id="rId19"/>
          <a:extLst>
            <a:ext uri="{FF2B5EF4-FFF2-40B4-BE49-F238E27FC236}">
              <a16:creationId xmlns:a16="http://schemas.microsoft.com/office/drawing/2014/main" id="{A3AA8992-A0F1-4EEC-8428-46DBEDA30773}"/>
            </a:ext>
          </a:extLst>
        </xdr:cNvPr>
        <xdr:cNvSpPr/>
      </xdr:nvSpPr>
      <xdr:spPr>
        <a:xfrm>
          <a:off x="1828800" y="1463040"/>
          <a:ext cx="312420" cy="335280"/>
        </a:xfrm>
        <a:prstGeom prst="ellipse">
          <a:avLst/>
        </a:prstGeom>
        <a:blipFill dpi="0" rotWithShape="1">
          <a:blip xmlns:r="http://schemas.openxmlformats.org/officeDocument/2006/relationships" r:embed="rId20" cstate="print">
            <a:extLst>
              <a:ext uri="{28A0092B-C50C-407E-A947-70E740481C1C}">
                <a14:useLocalDpi xmlns:a14="http://schemas.microsoft.com/office/drawing/2010/main" val="0"/>
              </a:ext>
            </a:extLst>
          </a:blip>
          <a:srcRect/>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oneCellAnchor>
    <xdr:from>
      <xdr:col>9</xdr:col>
      <xdr:colOff>288179</xdr:colOff>
      <xdr:row>0</xdr:row>
      <xdr:rowOff>7435</xdr:rowOff>
    </xdr:from>
    <xdr:ext cx="1808060" cy="937629"/>
    <xdr:sp macro="" textlink="">
      <xdr:nvSpPr>
        <xdr:cNvPr id="8" name="Rechthoek 7">
          <a:extLst>
            <a:ext uri="{FF2B5EF4-FFF2-40B4-BE49-F238E27FC236}">
              <a16:creationId xmlns:a16="http://schemas.microsoft.com/office/drawing/2014/main" id="{C3B0763F-3F45-FC66-202C-7FFA222009E3}"/>
            </a:ext>
          </a:extLst>
        </xdr:cNvPr>
        <xdr:cNvSpPr/>
      </xdr:nvSpPr>
      <xdr:spPr>
        <a:xfrm>
          <a:off x="4943306" y="7435"/>
          <a:ext cx="1808060" cy="937629"/>
        </a:xfrm>
        <a:prstGeom prst="rect">
          <a:avLst/>
        </a:prstGeom>
        <a:noFill/>
        <a:effectLst/>
      </xdr:spPr>
      <xdr:txBody>
        <a:bodyPr wrap="none" lIns="91440" tIns="45720" rIns="91440" bIns="45720">
          <a:spAutoFit/>
        </a:bodyPr>
        <a:lstStyle/>
        <a:p>
          <a:pPr algn="ctr"/>
          <a:r>
            <a:rPr lang="nl-NL" sz="5400" b="1" cap="none" spc="0">
              <a:ln w="12700">
                <a:noFill/>
                <a:prstDash val="solid"/>
              </a:ln>
              <a:solidFill>
                <a:srgbClr val="009999"/>
              </a:solidFill>
              <a:effectLst/>
            </a:rPr>
            <a:t>BENG</a:t>
          </a:r>
        </a:p>
      </xdr:txBody>
    </xdr:sp>
    <xdr:clientData/>
  </xdr:oneCellAnchor>
  <xdr:oneCellAnchor>
    <xdr:from>
      <xdr:col>9</xdr:col>
      <xdr:colOff>288179</xdr:colOff>
      <xdr:row>0</xdr:row>
      <xdr:rowOff>441775</xdr:rowOff>
    </xdr:from>
    <xdr:ext cx="3063240" cy="903324"/>
    <xdr:sp macro="" textlink="">
      <xdr:nvSpPr>
        <xdr:cNvPr id="9" name="Rechthoek 8">
          <a:extLst>
            <a:ext uri="{FF2B5EF4-FFF2-40B4-BE49-F238E27FC236}">
              <a16:creationId xmlns:a16="http://schemas.microsoft.com/office/drawing/2014/main" id="{8F7B3ECD-4F0E-09AF-DDDA-645738A02E8E}"/>
            </a:ext>
          </a:extLst>
        </xdr:cNvPr>
        <xdr:cNvSpPr/>
      </xdr:nvSpPr>
      <xdr:spPr>
        <a:xfrm>
          <a:off x="4943306" y="441775"/>
          <a:ext cx="3063240" cy="903324"/>
        </a:xfrm>
        <a:prstGeom prst="rect">
          <a:avLst/>
        </a:prstGeom>
        <a:noFill/>
      </xdr:spPr>
      <xdr:txBody>
        <a:bodyPr wrap="square" lIns="91440" tIns="45720" rIns="91440" bIns="45720">
          <a:spAutoFit/>
        </a:bodyPr>
        <a:lstStyle/>
        <a:p>
          <a:pPr algn="ctr">
            <a:lnSpc>
              <a:spcPts val="3000"/>
            </a:lnSpc>
          </a:pPr>
          <a:r>
            <a:rPr lang="nl-NL" sz="3600" b="1" cap="none" spc="0">
              <a:ln w="22225">
                <a:solidFill>
                  <a:srgbClr val="FF6600"/>
                </a:solidFill>
                <a:prstDash val="solid"/>
              </a:ln>
              <a:solidFill>
                <a:srgbClr val="FF6600"/>
              </a:solidFill>
              <a:effectLst/>
            </a:rPr>
            <a:t>Analyse</a:t>
          </a:r>
        </a:p>
        <a:p>
          <a:pPr algn="ctr">
            <a:lnSpc>
              <a:spcPts val="3000"/>
            </a:lnSpc>
          </a:pPr>
          <a:r>
            <a:rPr lang="nl-NL" sz="3600" b="1" cap="none" spc="0">
              <a:ln w="22225">
                <a:solidFill>
                  <a:srgbClr val="FF6600"/>
                </a:solidFill>
                <a:prstDash val="solid"/>
              </a:ln>
              <a:solidFill>
                <a:srgbClr val="FF6600"/>
              </a:solidFill>
              <a:effectLst/>
            </a:rPr>
            <a:t>tool</a:t>
          </a:r>
        </a:p>
      </xdr:txBody>
    </xdr:sp>
    <xdr:clientData/>
  </xdr:oneCellAnchor>
  <xdr:twoCellAnchor>
    <xdr:from>
      <xdr:col>1</xdr:col>
      <xdr:colOff>0</xdr:colOff>
      <xdr:row>10</xdr:row>
      <xdr:rowOff>0</xdr:rowOff>
    </xdr:from>
    <xdr:to>
      <xdr:col>1</xdr:col>
      <xdr:colOff>312420</xdr:colOff>
      <xdr:row>11</xdr:row>
      <xdr:rowOff>152400</xdr:rowOff>
    </xdr:to>
    <xdr:sp macro="" textlink="">
      <xdr:nvSpPr>
        <xdr:cNvPr id="12" name="Ovaal 11" descr="portret van teamlid&#10;">
          <a:hlinkClick xmlns:r="http://schemas.openxmlformats.org/officeDocument/2006/relationships" r:id="rId21"/>
          <a:extLst>
            <a:ext uri="{FF2B5EF4-FFF2-40B4-BE49-F238E27FC236}">
              <a16:creationId xmlns:a16="http://schemas.microsoft.com/office/drawing/2014/main" id="{52A24B01-17A0-4B3B-83F5-91CA5BEAC80F}"/>
            </a:ext>
          </a:extLst>
        </xdr:cNvPr>
        <xdr:cNvSpPr/>
      </xdr:nvSpPr>
      <xdr:spPr>
        <a:xfrm>
          <a:off x="1828800" y="1828800"/>
          <a:ext cx="312420" cy="335280"/>
        </a:xfrm>
        <a:prstGeom prst="ellipse">
          <a:avLst/>
        </a:prstGeom>
        <a:blipFill dpi="0" rotWithShape="1">
          <a:blip xmlns:r="http://schemas.openxmlformats.org/officeDocument/2006/relationships" r:embed="rId22" cstate="print">
            <a:extLst>
              <a:ext uri="{28A0092B-C50C-407E-A947-70E740481C1C}">
                <a14:useLocalDpi xmlns:a14="http://schemas.microsoft.com/office/drawing/2010/main" val="0"/>
              </a:ext>
            </a:extLst>
          </a:blip>
          <a:srcRect/>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7</xdr:col>
      <xdr:colOff>0</xdr:colOff>
      <xdr:row>4</xdr:row>
      <xdr:rowOff>0</xdr:rowOff>
    </xdr:from>
    <xdr:to>
      <xdr:col>9</xdr:col>
      <xdr:colOff>576943</xdr:colOff>
      <xdr:row>6</xdr:row>
      <xdr:rowOff>22860</xdr:rowOff>
    </xdr:to>
    <xdr:sp macro="" textlink="">
      <xdr:nvSpPr>
        <xdr:cNvPr id="16" name="Rechthoek: afgeronde hoeken 15">
          <a:hlinkClick xmlns:r="http://schemas.openxmlformats.org/officeDocument/2006/relationships" r:id="rId23"/>
          <a:extLst>
            <a:ext uri="{FF2B5EF4-FFF2-40B4-BE49-F238E27FC236}">
              <a16:creationId xmlns:a16="http://schemas.microsoft.com/office/drawing/2014/main" id="{2030FF62-58C7-47BA-9D87-44077002B0E4}"/>
            </a:ext>
          </a:extLst>
        </xdr:cNvPr>
        <xdr:cNvSpPr/>
      </xdr:nvSpPr>
      <xdr:spPr>
        <a:xfrm>
          <a:off x="3722914" y="1763486"/>
          <a:ext cx="1524000" cy="392974"/>
        </a:xfrm>
        <a:prstGeom prst="roundRect">
          <a:avLst/>
        </a:prstGeom>
        <a:solidFill>
          <a:schemeClr val="accent4">
            <a:alpha val="50196"/>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accent4"/>
            </a:solidFill>
          </a:endParaRPr>
        </a:p>
      </xdr:txBody>
    </xdr:sp>
    <xdr:clientData/>
  </xdr:twoCellAnchor>
  <xdr:twoCellAnchor>
    <xdr:from>
      <xdr:col>9</xdr:col>
      <xdr:colOff>609599</xdr:colOff>
      <xdr:row>4</xdr:row>
      <xdr:rowOff>0</xdr:rowOff>
    </xdr:from>
    <xdr:to>
      <xdr:col>12</xdr:col>
      <xdr:colOff>576942</xdr:colOff>
      <xdr:row>6</xdr:row>
      <xdr:rowOff>22860</xdr:rowOff>
    </xdr:to>
    <xdr:sp macro="" textlink="">
      <xdr:nvSpPr>
        <xdr:cNvPr id="17" name="Rechthoek: afgeronde hoeken 16">
          <a:hlinkClick xmlns:r="http://schemas.openxmlformats.org/officeDocument/2006/relationships" r:id="rId24"/>
          <a:extLst>
            <a:ext uri="{FF2B5EF4-FFF2-40B4-BE49-F238E27FC236}">
              <a16:creationId xmlns:a16="http://schemas.microsoft.com/office/drawing/2014/main" id="{20D3A14B-2B4D-47EB-A755-BF509B72D64A}"/>
            </a:ext>
          </a:extLst>
        </xdr:cNvPr>
        <xdr:cNvSpPr/>
      </xdr:nvSpPr>
      <xdr:spPr>
        <a:xfrm>
          <a:off x="5279570" y="1763486"/>
          <a:ext cx="1524001" cy="392974"/>
        </a:xfrm>
        <a:prstGeom prst="roundRect">
          <a:avLst/>
        </a:prstGeom>
        <a:solidFill>
          <a:srgbClr val="7030A0">
            <a:alpha val="50196"/>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13</xdr:col>
      <xdr:colOff>0</xdr:colOff>
      <xdr:row>4</xdr:row>
      <xdr:rowOff>0</xdr:rowOff>
    </xdr:from>
    <xdr:to>
      <xdr:col>15</xdr:col>
      <xdr:colOff>576943</xdr:colOff>
      <xdr:row>6</xdr:row>
      <xdr:rowOff>22860</xdr:rowOff>
    </xdr:to>
    <xdr:sp macro="" textlink="">
      <xdr:nvSpPr>
        <xdr:cNvPr id="18" name="Rechthoek: afgeronde hoeken 17">
          <a:hlinkClick xmlns:r="http://schemas.openxmlformats.org/officeDocument/2006/relationships" r:id="rId25"/>
          <a:extLst>
            <a:ext uri="{FF2B5EF4-FFF2-40B4-BE49-F238E27FC236}">
              <a16:creationId xmlns:a16="http://schemas.microsoft.com/office/drawing/2014/main" id="{4AE9728F-DBD6-432D-A1DA-2AE4D7485CEA}"/>
            </a:ext>
          </a:extLst>
        </xdr:cNvPr>
        <xdr:cNvSpPr/>
      </xdr:nvSpPr>
      <xdr:spPr>
        <a:xfrm>
          <a:off x="6836229" y="1763486"/>
          <a:ext cx="1524000" cy="392974"/>
        </a:xfrm>
        <a:prstGeom prst="roundRect">
          <a:avLst/>
        </a:prstGeom>
        <a:solidFill>
          <a:srgbClr val="9966FF">
            <a:alpha val="50196"/>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4</xdr:col>
      <xdr:colOff>0</xdr:colOff>
      <xdr:row>4</xdr:row>
      <xdr:rowOff>0</xdr:rowOff>
    </xdr:from>
    <xdr:to>
      <xdr:col>6</xdr:col>
      <xdr:colOff>576943</xdr:colOff>
      <xdr:row>6</xdr:row>
      <xdr:rowOff>22860</xdr:rowOff>
    </xdr:to>
    <xdr:sp macro="" textlink="">
      <xdr:nvSpPr>
        <xdr:cNvPr id="21" name="Rechthoek: afgeronde hoeken 20">
          <a:hlinkClick xmlns:r="http://schemas.openxmlformats.org/officeDocument/2006/relationships" r:id="rId26"/>
          <a:extLst>
            <a:ext uri="{FF2B5EF4-FFF2-40B4-BE49-F238E27FC236}">
              <a16:creationId xmlns:a16="http://schemas.microsoft.com/office/drawing/2014/main" id="{01F759CD-EE6E-4CA4-BE61-F1257C408B76}"/>
            </a:ext>
          </a:extLst>
        </xdr:cNvPr>
        <xdr:cNvSpPr/>
      </xdr:nvSpPr>
      <xdr:spPr>
        <a:xfrm>
          <a:off x="2166257" y="1763486"/>
          <a:ext cx="1524000" cy="392974"/>
        </a:xfrm>
        <a:prstGeom prst="roundRect">
          <a:avLst/>
        </a:prstGeom>
        <a:solidFill>
          <a:srgbClr val="009999">
            <a:alpha val="50196"/>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0</xdr:colOff>
      <xdr:row>4</xdr:row>
      <xdr:rowOff>0</xdr:rowOff>
    </xdr:from>
    <xdr:to>
      <xdr:col>3</xdr:col>
      <xdr:colOff>576943</xdr:colOff>
      <xdr:row>6</xdr:row>
      <xdr:rowOff>22860</xdr:rowOff>
    </xdr:to>
    <xdr:sp macro="" textlink="">
      <xdr:nvSpPr>
        <xdr:cNvPr id="22" name="Rechthoek: afgeronde hoeken 21">
          <a:hlinkClick xmlns:r="http://schemas.openxmlformats.org/officeDocument/2006/relationships" r:id="rId27"/>
          <a:extLst>
            <a:ext uri="{FF2B5EF4-FFF2-40B4-BE49-F238E27FC236}">
              <a16:creationId xmlns:a16="http://schemas.microsoft.com/office/drawing/2014/main" id="{8697F200-51D7-44C4-9B0C-68E1CA6CF4B8}"/>
            </a:ext>
          </a:extLst>
        </xdr:cNvPr>
        <xdr:cNvSpPr/>
      </xdr:nvSpPr>
      <xdr:spPr>
        <a:xfrm>
          <a:off x="609600" y="1763486"/>
          <a:ext cx="1524000" cy="392974"/>
        </a:xfrm>
        <a:prstGeom prst="roundRect">
          <a:avLst/>
        </a:prstGeom>
        <a:solidFill>
          <a:srgbClr val="009999">
            <a:alpha val="50196"/>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236220</xdr:colOff>
      <xdr:row>2</xdr:row>
      <xdr:rowOff>91440</xdr:rowOff>
    </xdr:from>
    <xdr:to>
      <xdr:col>19</xdr:col>
      <xdr:colOff>60960</xdr:colOff>
      <xdr:row>2</xdr:row>
      <xdr:rowOff>91440</xdr:rowOff>
    </xdr:to>
    <xdr:cxnSp macro="">
      <xdr:nvCxnSpPr>
        <xdr:cNvPr id="24" name="Rechte verbindingslijn 23">
          <a:extLst>
            <a:ext uri="{FF2B5EF4-FFF2-40B4-BE49-F238E27FC236}">
              <a16:creationId xmlns:a16="http://schemas.microsoft.com/office/drawing/2014/main" id="{E6381810-6CF4-CE50-9299-BDE85EC32224}"/>
            </a:ext>
          </a:extLst>
        </xdr:cNvPr>
        <xdr:cNvCxnSpPr/>
      </xdr:nvCxnSpPr>
      <xdr:spPr>
        <a:xfrm>
          <a:off x="1183277" y="1484811"/>
          <a:ext cx="9327969" cy="0"/>
        </a:xfrm>
        <a:prstGeom prst="line">
          <a:avLst/>
        </a:prstGeom>
        <a:ln w="38100">
          <a:solidFill>
            <a:srgbClr val="FF66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13</xdr:row>
      <xdr:rowOff>0</xdr:rowOff>
    </xdr:from>
    <xdr:to>
      <xdr:col>1</xdr:col>
      <xdr:colOff>312420</xdr:colOff>
      <xdr:row>14</xdr:row>
      <xdr:rowOff>152400</xdr:rowOff>
    </xdr:to>
    <xdr:sp macro="" textlink="">
      <xdr:nvSpPr>
        <xdr:cNvPr id="27" name="Ovaal 26">
          <a:hlinkClick xmlns:r="http://schemas.openxmlformats.org/officeDocument/2006/relationships" r:id="rId28"/>
          <a:extLst>
            <a:ext uri="{FF2B5EF4-FFF2-40B4-BE49-F238E27FC236}">
              <a16:creationId xmlns:a16="http://schemas.microsoft.com/office/drawing/2014/main" id="{E7A341B7-0B55-4781-9762-00B49D1BA80D}"/>
            </a:ext>
          </a:extLst>
        </xdr:cNvPr>
        <xdr:cNvSpPr/>
      </xdr:nvSpPr>
      <xdr:spPr>
        <a:xfrm>
          <a:off x="3657600" y="2301240"/>
          <a:ext cx="312420" cy="335280"/>
        </a:xfrm>
        <a:prstGeom prst="ellipse">
          <a:avLst/>
        </a:prstGeom>
        <a:blipFill>
          <a:blip xmlns:r="http://schemas.openxmlformats.org/officeDocument/2006/relationships" r:embed="rId29"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7</xdr:col>
      <xdr:colOff>0</xdr:colOff>
      <xdr:row>7</xdr:row>
      <xdr:rowOff>0</xdr:rowOff>
    </xdr:from>
    <xdr:to>
      <xdr:col>7</xdr:col>
      <xdr:colOff>312420</xdr:colOff>
      <xdr:row>8</xdr:row>
      <xdr:rowOff>152400</xdr:rowOff>
    </xdr:to>
    <xdr:sp macro="" textlink="">
      <xdr:nvSpPr>
        <xdr:cNvPr id="29" name="Ovaal 28">
          <a:hlinkClick xmlns:r="http://schemas.openxmlformats.org/officeDocument/2006/relationships" r:id="rId30"/>
          <a:extLst>
            <a:ext uri="{FF2B5EF4-FFF2-40B4-BE49-F238E27FC236}">
              <a16:creationId xmlns:a16="http://schemas.microsoft.com/office/drawing/2014/main" id="{139FC00D-0E7F-41D8-8A98-663C5CA7E396}"/>
            </a:ext>
          </a:extLst>
        </xdr:cNvPr>
        <xdr:cNvSpPr/>
      </xdr:nvSpPr>
      <xdr:spPr>
        <a:xfrm>
          <a:off x="5486400" y="2301240"/>
          <a:ext cx="312420" cy="335280"/>
        </a:xfrm>
        <a:prstGeom prst="ellipse">
          <a:avLst/>
        </a:prstGeom>
        <a:blipFill>
          <a:blip xmlns:r="http://schemas.openxmlformats.org/officeDocument/2006/relationships" r:embed="rId31"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xdr:col>
      <xdr:colOff>0</xdr:colOff>
      <xdr:row>16</xdr:row>
      <xdr:rowOff>0</xdr:rowOff>
    </xdr:from>
    <xdr:to>
      <xdr:col>1</xdr:col>
      <xdr:colOff>312420</xdr:colOff>
      <xdr:row>17</xdr:row>
      <xdr:rowOff>152400</xdr:rowOff>
    </xdr:to>
    <xdr:sp macro="" textlink="">
      <xdr:nvSpPr>
        <xdr:cNvPr id="32" name="Ovaal 31">
          <a:hlinkClick xmlns:r="http://schemas.openxmlformats.org/officeDocument/2006/relationships" r:id="rId32"/>
          <a:extLst>
            <a:ext uri="{FF2B5EF4-FFF2-40B4-BE49-F238E27FC236}">
              <a16:creationId xmlns:a16="http://schemas.microsoft.com/office/drawing/2014/main" id="{3A570370-7451-4B17-9F76-7B1F451FDD60}"/>
            </a:ext>
          </a:extLst>
        </xdr:cNvPr>
        <xdr:cNvSpPr/>
      </xdr:nvSpPr>
      <xdr:spPr>
        <a:xfrm>
          <a:off x="3657600" y="3032760"/>
          <a:ext cx="312420" cy="335280"/>
        </a:xfrm>
        <a:prstGeom prst="ellipse">
          <a:avLst/>
        </a:prstGeom>
        <a:blipFill>
          <a:blip xmlns:r="http://schemas.openxmlformats.org/officeDocument/2006/relationships" r:embed="rId33"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4</xdr:col>
      <xdr:colOff>0</xdr:colOff>
      <xdr:row>7</xdr:row>
      <xdr:rowOff>0</xdr:rowOff>
    </xdr:from>
    <xdr:to>
      <xdr:col>4</xdr:col>
      <xdr:colOff>312420</xdr:colOff>
      <xdr:row>8</xdr:row>
      <xdr:rowOff>152400</xdr:rowOff>
    </xdr:to>
    <xdr:sp macro="" textlink="">
      <xdr:nvSpPr>
        <xdr:cNvPr id="33" name="Ovaal 32" descr="portret van teamlid&#10;">
          <a:hlinkClick xmlns:r="http://schemas.openxmlformats.org/officeDocument/2006/relationships" r:id="rId26"/>
          <a:extLst>
            <a:ext uri="{FF2B5EF4-FFF2-40B4-BE49-F238E27FC236}">
              <a16:creationId xmlns:a16="http://schemas.microsoft.com/office/drawing/2014/main" id="{C7752C30-E642-4ADA-8C61-FF5D7205BC76}"/>
            </a:ext>
          </a:extLst>
        </xdr:cNvPr>
        <xdr:cNvSpPr/>
      </xdr:nvSpPr>
      <xdr:spPr>
        <a:xfrm>
          <a:off x="3657600" y="2667000"/>
          <a:ext cx="312420" cy="335280"/>
        </a:xfrm>
        <a:prstGeom prst="ellipse">
          <a:avLst/>
        </a:prstGeom>
        <a:blipFill dpi="0" rotWithShape="1">
          <a:blip xmlns:r="http://schemas.openxmlformats.org/officeDocument/2006/relationships" r:embed="rId34" cstate="print">
            <a:extLst>
              <a:ext uri="{28A0092B-C50C-407E-A947-70E740481C1C}">
                <a14:useLocalDpi xmlns:a14="http://schemas.microsoft.com/office/drawing/2010/main" val="0"/>
              </a:ext>
            </a:extLst>
          </a:blip>
          <a:srcRect/>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10</xdr:col>
      <xdr:colOff>0</xdr:colOff>
      <xdr:row>7</xdr:row>
      <xdr:rowOff>0</xdr:rowOff>
    </xdr:from>
    <xdr:to>
      <xdr:col>10</xdr:col>
      <xdr:colOff>312420</xdr:colOff>
      <xdr:row>8</xdr:row>
      <xdr:rowOff>152400</xdr:rowOff>
    </xdr:to>
    <xdr:sp macro="" textlink="">
      <xdr:nvSpPr>
        <xdr:cNvPr id="37" name="Ovaal 36">
          <a:hlinkClick xmlns:r="http://schemas.openxmlformats.org/officeDocument/2006/relationships" r:id="rId35"/>
          <a:extLst>
            <a:ext uri="{FF2B5EF4-FFF2-40B4-BE49-F238E27FC236}">
              <a16:creationId xmlns:a16="http://schemas.microsoft.com/office/drawing/2014/main" id="{92C0230B-496E-4E8C-BB08-2DF70F8F7D52}"/>
            </a:ext>
          </a:extLst>
        </xdr:cNvPr>
        <xdr:cNvSpPr/>
      </xdr:nvSpPr>
      <xdr:spPr>
        <a:xfrm>
          <a:off x="6492240" y="2301240"/>
          <a:ext cx="312420" cy="327660"/>
        </a:xfrm>
        <a:prstGeom prst="ellipse">
          <a:avLst/>
        </a:prstGeom>
        <a:blipFill>
          <a:blip xmlns:r="http://schemas.openxmlformats.org/officeDocument/2006/relationships" r:embed="rId36"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10</xdr:col>
      <xdr:colOff>0</xdr:colOff>
      <xdr:row>10</xdr:row>
      <xdr:rowOff>0</xdr:rowOff>
    </xdr:from>
    <xdr:to>
      <xdr:col>10</xdr:col>
      <xdr:colOff>312420</xdr:colOff>
      <xdr:row>11</xdr:row>
      <xdr:rowOff>152400</xdr:rowOff>
    </xdr:to>
    <xdr:sp macro="" textlink="">
      <xdr:nvSpPr>
        <xdr:cNvPr id="38" name="Ovaal 37">
          <a:hlinkClick xmlns:r="http://schemas.openxmlformats.org/officeDocument/2006/relationships" r:id="rId37"/>
          <a:extLst>
            <a:ext uri="{FF2B5EF4-FFF2-40B4-BE49-F238E27FC236}">
              <a16:creationId xmlns:a16="http://schemas.microsoft.com/office/drawing/2014/main" id="{007F31EA-334B-4308-BCAE-A544E5F38741}"/>
            </a:ext>
          </a:extLst>
        </xdr:cNvPr>
        <xdr:cNvSpPr/>
      </xdr:nvSpPr>
      <xdr:spPr>
        <a:xfrm>
          <a:off x="6492240" y="2651760"/>
          <a:ext cx="312420" cy="327660"/>
        </a:xfrm>
        <a:prstGeom prst="ellipse">
          <a:avLst/>
        </a:prstGeom>
        <a:blipFill>
          <a:blip xmlns:r="http://schemas.openxmlformats.org/officeDocument/2006/relationships" r:embed="rId38"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7</xdr:col>
      <xdr:colOff>0</xdr:colOff>
      <xdr:row>10</xdr:row>
      <xdr:rowOff>0</xdr:rowOff>
    </xdr:from>
    <xdr:to>
      <xdr:col>7</xdr:col>
      <xdr:colOff>312420</xdr:colOff>
      <xdr:row>11</xdr:row>
      <xdr:rowOff>152400</xdr:rowOff>
    </xdr:to>
    <xdr:sp macro="" textlink="">
      <xdr:nvSpPr>
        <xdr:cNvPr id="41" name="Ovaal 40">
          <a:hlinkClick xmlns:r="http://schemas.openxmlformats.org/officeDocument/2006/relationships" r:id="rId30"/>
          <a:extLst>
            <a:ext uri="{FF2B5EF4-FFF2-40B4-BE49-F238E27FC236}">
              <a16:creationId xmlns:a16="http://schemas.microsoft.com/office/drawing/2014/main" id="{0F673414-1B7D-46D8-9F4C-FCE09A1C95E2}"/>
            </a:ext>
          </a:extLst>
        </xdr:cNvPr>
        <xdr:cNvSpPr/>
      </xdr:nvSpPr>
      <xdr:spPr>
        <a:xfrm>
          <a:off x="4937760" y="2651760"/>
          <a:ext cx="312420" cy="327660"/>
        </a:xfrm>
        <a:prstGeom prst="ellipse">
          <a:avLst/>
        </a:prstGeom>
        <a:blipFill>
          <a:blip xmlns:r="http://schemas.openxmlformats.org/officeDocument/2006/relationships" r:embed="rId39"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13</xdr:col>
      <xdr:colOff>0</xdr:colOff>
      <xdr:row>7</xdr:row>
      <xdr:rowOff>0</xdr:rowOff>
    </xdr:from>
    <xdr:to>
      <xdr:col>13</xdr:col>
      <xdr:colOff>312420</xdr:colOff>
      <xdr:row>8</xdr:row>
      <xdr:rowOff>152400</xdr:rowOff>
    </xdr:to>
    <xdr:sp macro="" textlink="">
      <xdr:nvSpPr>
        <xdr:cNvPr id="45" name="Ovaal 44">
          <a:hlinkClick xmlns:r="http://schemas.openxmlformats.org/officeDocument/2006/relationships" r:id="rId25"/>
          <a:extLst>
            <a:ext uri="{FF2B5EF4-FFF2-40B4-BE49-F238E27FC236}">
              <a16:creationId xmlns:a16="http://schemas.microsoft.com/office/drawing/2014/main" id="{C8B64D4B-D348-4CF1-9856-6F1E7E19E176}"/>
            </a:ext>
          </a:extLst>
        </xdr:cNvPr>
        <xdr:cNvSpPr/>
      </xdr:nvSpPr>
      <xdr:spPr>
        <a:xfrm>
          <a:off x="8046720" y="2301240"/>
          <a:ext cx="312420" cy="327660"/>
        </a:xfrm>
        <a:prstGeom prst="ellipse">
          <a:avLst/>
        </a:prstGeom>
        <a:blipFill>
          <a:blip xmlns:r="http://schemas.openxmlformats.org/officeDocument/2006/relationships" r:embed="rId31"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13</xdr:col>
      <xdr:colOff>0</xdr:colOff>
      <xdr:row>10</xdr:row>
      <xdr:rowOff>0</xdr:rowOff>
    </xdr:from>
    <xdr:to>
      <xdr:col>13</xdr:col>
      <xdr:colOff>312420</xdr:colOff>
      <xdr:row>11</xdr:row>
      <xdr:rowOff>152400</xdr:rowOff>
    </xdr:to>
    <xdr:sp macro="" textlink="">
      <xdr:nvSpPr>
        <xdr:cNvPr id="46" name="Ovaal 45">
          <a:hlinkClick xmlns:r="http://schemas.openxmlformats.org/officeDocument/2006/relationships" r:id="rId40"/>
          <a:extLst>
            <a:ext uri="{FF2B5EF4-FFF2-40B4-BE49-F238E27FC236}">
              <a16:creationId xmlns:a16="http://schemas.microsoft.com/office/drawing/2014/main" id="{375AAB98-68E9-4CDD-AD94-FF7E1883445D}"/>
            </a:ext>
          </a:extLst>
        </xdr:cNvPr>
        <xdr:cNvSpPr/>
      </xdr:nvSpPr>
      <xdr:spPr>
        <a:xfrm>
          <a:off x="8046720" y="2651760"/>
          <a:ext cx="312420" cy="327660"/>
        </a:xfrm>
        <a:prstGeom prst="ellipse">
          <a:avLst/>
        </a:prstGeom>
        <a:blipFill>
          <a:blip xmlns:r="http://schemas.openxmlformats.org/officeDocument/2006/relationships" r:embed="rId41"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13</xdr:col>
      <xdr:colOff>0</xdr:colOff>
      <xdr:row>16</xdr:row>
      <xdr:rowOff>0</xdr:rowOff>
    </xdr:from>
    <xdr:to>
      <xdr:col>13</xdr:col>
      <xdr:colOff>312420</xdr:colOff>
      <xdr:row>17</xdr:row>
      <xdr:rowOff>152400</xdr:rowOff>
    </xdr:to>
    <xdr:sp macro="" textlink="">
      <xdr:nvSpPr>
        <xdr:cNvPr id="47" name="Ovaal 46">
          <a:hlinkClick xmlns:r="http://schemas.openxmlformats.org/officeDocument/2006/relationships" r:id="rId40"/>
          <a:extLst>
            <a:ext uri="{FF2B5EF4-FFF2-40B4-BE49-F238E27FC236}">
              <a16:creationId xmlns:a16="http://schemas.microsoft.com/office/drawing/2014/main" id="{69511973-5C7E-43AA-BA47-402D30268F5D}"/>
            </a:ext>
          </a:extLst>
        </xdr:cNvPr>
        <xdr:cNvSpPr/>
      </xdr:nvSpPr>
      <xdr:spPr>
        <a:xfrm>
          <a:off x="8046720" y="3703320"/>
          <a:ext cx="312420" cy="327660"/>
        </a:xfrm>
        <a:prstGeom prst="ellipse">
          <a:avLst/>
        </a:prstGeom>
        <a:blipFill>
          <a:blip xmlns:r="http://schemas.openxmlformats.org/officeDocument/2006/relationships" r:embed="rId31"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xdr:col>
      <xdr:colOff>0</xdr:colOff>
      <xdr:row>22</xdr:row>
      <xdr:rowOff>0</xdr:rowOff>
    </xdr:from>
    <xdr:to>
      <xdr:col>1</xdr:col>
      <xdr:colOff>312420</xdr:colOff>
      <xdr:row>23</xdr:row>
      <xdr:rowOff>152400</xdr:rowOff>
    </xdr:to>
    <xdr:sp macro="" textlink="">
      <xdr:nvSpPr>
        <xdr:cNvPr id="53" name="Ovaal 52">
          <a:hlinkClick xmlns:r="http://schemas.openxmlformats.org/officeDocument/2006/relationships" r:id="rId42"/>
          <a:extLst>
            <a:ext uri="{FF2B5EF4-FFF2-40B4-BE49-F238E27FC236}">
              <a16:creationId xmlns:a16="http://schemas.microsoft.com/office/drawing/2014/main" id="{DE878320-1AF3-4094-B5D7-8ABC642228F5}"/>
            </a:ext>
          </a:extLst>
        </xdr:cNvPr>
        <xdr:cNvSpPr/>
      </xdr:nvSpPr>
      <xdr:spPr>
        <a:xfrm>
          <a:off x="1828800" y="4130040"/>
          <a:ext cx="312420" cy="335280"/>
        </a:xfrm>
        <a:prstGeom prst="ellipse">
          <a:avLst/>
        </a:prstGeom>
        <a:blipFill>
          <a:blip xmlns:r="http://schemas.openxmlformats.org/officeDocument/2006/relationships" r:embed="rId43"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nl-NL" sz="1600" kern="1200">
            <a:solidFill>
              <a:schemeClr val="lt1"/>
            </a:solidFill>
            <a:latin typeface="+mn-lt"/>
            <a:ea typeface="+mn-ea"/>
            <a:cs typeface="+mn-cs"/>
          </a:endParaRPr>
        </a:p>
      </xdr:txBody>
    </xdr:sp>
    <xdr:clientData/>
  </xdr:twoCellAnchor>
  <xdr:twoCellAnchor>
    <xdr:from>
      <xdr:col>16</xdr:col>
      <xdr:colOff>0</xdr:colOff>
      <xdr:row>7</xdr:row>
      <xdr:rowOff>0</xdr:rowOff>
    </xdr:from>
    <xdr:to>
      <xdr:col>16</xdr:col>
      <xdr:colOff>312420</xdr:colOff>
      <xdr:row>8</xdr:row>
      <xdr:rowOff>152400</xdr:rowOff>
    </xdr:to>
    <xdr:sp macro="" textlink="">
      <xdr:nvSpPr>
        <xdr:cNvPr id="54" name="Ovaal 53">
          <a:hlinkClick xmlns:r="http://schemas.openxmlformats.org/officeDocument/2006/relationships" r:id="rId17"/>
          <a:extLst>
            <a:ext uri="{FF2B5EF4-FFF2-40B4-BE49-F238E27FC236}">
              <a16:creationId xmlns:a16="http://schemas.microsoft.com/office/drawing/2014/main" id="{F0A9B4F0-0B32-4DA3-BC7A-19E63BCC5CBC}"/>
            </a:ext>
          </a:extLst>
        </xdr:cNvPr>
        <xdr:cNvSpPr/>
      </xdr:nvSpPr>
      <xdr:spPr>
        <a:xfrm>
          <a:off x="8364071" y="2277035"/>
          <a:ext cx="312420" cy="331694"/>
        </a:xfrm>
        <a:prstGeom prst="ellipse">
          <a:avLst/>
        </a:prstGeom>
        <a:blipFill>
          <a:blip xmlns:r="http://schemas.openxmlformats.org/officeDocument/2006/relationships" r:embed="rId44"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10</xdr:col>
      <xdr:colOff>0</xdr:colOff>
      <xdr:row>16</xdr:row>
      <xdr:rowOff>0</xdr:rowOff>
    </xdr:from>
    <xdr:to>
      <xdr:col>10</xdr:col>
      <xdr:colOff>312420</xdr:colOff>
      <xdr:row>17</xdr:row>
      <xdr:rowOff>152400</xdr:rowOff>
    </xdr:to>
    <xdr:sp macro="" textlink="">
      <xdr:nvSpPr>
        <xdr:cNvPr id="55" name="Ovaal 54">
          <a:hlinkClick xmlns:r="http://schemas.openxmlformats.org/officeDocument/2006/relationships" r:id="rId45"/>
          <a:extLst>
            <a:ext uri="{FF2B5EF4-FFF2-40B4-BE49-F238E27FC236}">
              <a16:creationId xmlns:a16="http://schemas.microsoft.com/office/drawing/2014/main" id="{28D5E937-710F-4C70-94AB-1158E7F8CAFD}"/>
            </a:ext>
          </a:extLst>
        </xdr:cNvPr>
        <xdr:cNvSpPr/>
      </xdr:nvSpPr>
      <xdr:spPr>
        <a:xfrm>
          <a:off x="5262282" y="3711388"/>
          <a:ext cx="312420" cy="331694"/>
        </a:xfrm>
        <a:prstGeom prst="ellipse">
          <a:avLst/>
        </a:prstGeom>
        <a:blipFill>
          <a:blip xmlns:r="http://schemas.openxmlformats.org/officeDocument/2006/relationships" r:embed="rId38"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10</xdr:col>
      <xdr:colOff>0</xdr:colOff>
      <xdr:row>23</xdr:row>
      <xdr:rowOff>0</xdr:rowOff>
    </xdr:from>
    <xdr:to>
      <xdr:col>10</xdr:col>
      <xdr:colOff>312420</xdr:colOff>
      <xdr:row>24</xdr:row>
      <xdr:rowOff>152400</xdr:rowOff>
    </xdr:to>
    <xdr:sp macro="" textlink="">
      <xdr:nvSpPr>
        <xdr:cNvPr id="57" name="Ovaal 56">
          <a:hlinkClick xmlns:r="http://schemas.openxmlformats.org/officeDocument/2006/relationships" r:id="rId46"/>
          <a:extLst>
            <a:ext uri="{FF2B5EF4-FFF2-40B4-BE49-F238E27FC236}">
              <a16:creationId xmlns:a16="http://schemas.microsoft.com/office/drawing/2014/main" id="{C0342095-D9B8-4D9A-999F-C06FF5CFE057}"/>
            </a:ext>
          </a:extLst>
        </xdr:cNvPr>
        <xdr:cNvSpPr/>
      </xdr:nvSpPr>
      <xdr:spPr>
        <a:xfrm>
          <a:off x="5262282" y="4787153"/>
          <a:ext cx="312420" cy="331694"/>
        </a:xfrm>
        <a:prstGeom prst="ellipse">
          <a:avLst/>
        </a:prstGeom>
        <a:blipFill>
          <a:blip xmlns:r="http://schemas.openxmlformats.org/officeDocument/2006/relationships" r:embed="rId38"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16</xdr:col>
      <xdr:colOff>0</xdr:colOff>
      <xdr:row>23</xdr:row>
      <xdr:rowOff>0</xdr:rowOff>
    </xdr:from>
    <xdr:to>
      <xdr:col>16</xdr:col>
      <xdr:colOff>312420</xdr:colOff>
      <xdr:row>24</xdr:row>
      <xdr:rowOff>152400</xdr:rowOff>
    </xdr:to>
    <xdr:sp macro="" textlink="">
      <xdr:nvSpPr>
        <xdr:cNvPr id="59" name="Ovaal 58">
          <a:hlinkClick xmlns:r="http://schemas.openxmlformats.org/officeDocument/2006/relationships" r:id="rId47"/>
          <a:extLst>
            <a:ext uri="{FF2B5EF4-FFF2-40B4-BE49-F238E27FC236}">
              <a16:creationId xmlns:a16="http://schemas.microsoft.com/office/drawing/2014/main" id="{8EA42659-F9DE-4F6B-97B6-206D8A1ECD44}"/>
            </a:ext>
          </a:extLst>
        </xdr:cNvPr>
        <xdr:cNvSpPr/>
      </xdr:nvSpPr>
      <xdr:spPr>
        <a:xfrm>
          <a:off x="8364071" y="5325035"/>
          <a:ext cx="312420" cy="331694"/>
        </a:xfrm>
        <a:prstGeom prst="ellipse">
          <a:avLst/>
        </a:prstGeom>
        <a:blipFill>
          <a:blip xmlns:r="http://schemas.openxmlformats.org/officeDocument/2006/relationships" r:embed="rId44"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18</xdr:col>
      <xdr:colOff>0</xdr:colOff>
      <xdr:row>7</xdr:row>
      <xdr:rowOff>0</xdr:rowOff>
    </xdr:from>
    <xdr:to>
      <xdr:col>18</xdr:col>
      <xdr:colOff>312420</xdr:colOff>
      <xdr:row>8</xdr:row>
      <xdr:rowOff>152400</xdr:rowOff>
    </xdr:to>
    <xdr:sp macro="" textlink="">
      <xdr:nvSpPr>
        <xdr:cNvPr id="61" name="Ovaal 60">
          <a:hlinkClick xmlns:r="http://schemas.openxmlformats.org/officeDocument/2006/relationships" r:id="rId48"/>
          <a:extLst>
            <a:ext uri="{FF2B5EF4-FFF2-40B4-BE49-F238E27FC236}">
              <a16:creationId xmlns:a16="http://schemas.microsoft.com/office/drawing/2014/main" id="{2486CADA-DD23-4732-BD58-9EF9D715D195}"/>
            </a:ext>
          </a:extLst>
        </xdr:cNvPr>
        <xdr:cNvSpPr/>
      </xdr:nvSpPr>
      <xdr:spPr>
        <a:xfrm>
          <a:off x="10096500" y="2301240"/>
          <a:ext cx="312420" cy="335280"/>
        </a:xfrm>
        <a:prstGeom prst="ellipse">
          <a:avLst/>
        </a:prstGeom>
        <a:blipFill>
          <a:blip xmlns:r="http://schemas.openxmlformats.org/officeDocument/2006/relationships" r:embed="rId44"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18</xdr:col>
      <xdr:colOff>0</xdr:colOff>
      <xdr:row>16</xdr:row>
      <xdr:rowOff>0</xdr:rowOff>
    </xdr:from>
    <xdr:to>
      <xdr:col>18</xdr:col>
      <xdr:colOff>312420</xdr:colOff>
      <xdr:row>17</xdr:row>
      <xdr:rowOff>152400</xdr:rowOff>
    </xdr:to>
    <xdr:sp macro="" textlink="">
      <xdr:nvSpPr>
        <xdr:cNvPr id="62" name="Ovaal 61">
          <a:hlinkClick xmlns:r="http://schemas.openxmlformats.org/officeDocument/2006/relationships" r:id="rId47"/>
          <a:extLst>
            <a:ext uri="{FF2B5EF4-FFF2-40B4-BE49-F238E27FC236}">
              <a16:creationId xmlns:a16="http://schemas.microsoft.com/office/drawing/2014/main" id="{110DD518-4D78-49B8-A835-8FB45D39AD9A}"/>
            </a:ext>
          </a:extLst>
        </xdr:cNvPr>
        <xdr:cNvSpPr/>
      </xdr:nvSpPr>
      <xdr:spPr>
        <a:xfrm>
          <a:off x="10096500" y="3947160"/>
          <a:ext cx="312420" cy="335280"/>
        </a:xfrm>
        <a:prstGeom prst="ellipse">
          <a:avLst/>
        </a:prstGeom>
        <a:blipFill>
          <a:blip xmlns:r="http://schemas.openxmlformats.org/officeDocument/2006/relationships" r:embed="rId44"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18</xdr:col>
      <xdr:colOff>0</xdr:colOff>
      <xdr:row>23</xdr:row>
      <xdr:rowOff>0</xdr:rowOff>
    </xdr:from>
    <xdr:to>
      <xdr:col>18</xdr:col>
      <xdr:colOff>312420</xdr:colOff>
      <xdr:row>24</xdr:row>
      <xdr:rowOff>152400</xdr:rowOff>
    </xdr:to>
    <xdr:sp macro="" textlink="">
      <xdr:nvSpPr>
        <xdr:cNvPr id="63" name="Ovaal 62">
          <a:hlinkClick xmlns:r="http://schemas.openxmlformats.org/officeDocument/2006/relationships" r:id="rId47"/>
          <a:extLst>
            <a:ext uri="{FF2B5EF4-FFF2-40B4-BE49-F238E27FC236}">
              <a16:creationId xmlns:a16="http://schemas.microsoft.com/office/drawing/2014/main" id="{04B9BB6E-58B5-4E10-9608-383DCB4365E5}"/>
            </a:ext>
          </a:extLst>
        </xdr:cNvPr>
        <xdr:cNvSpPr/>
      </xdr:nvSpPr>
      <xdr:spPr>
        <a:xfrm>
          <a:off x="10096500" y="5410200"/>
          <a:ext cx="312420" cy="335280"/>
        </a:xfrm>
        <a:prstGeom prst="ellipse">
          <a:avLst/>
        </a:prstGeom>
        <a:blipFill>
          <a:blip xmlns:r="http://schemas.openxmlformats.org/officeDocument/2006/relationships" r:embed="rId44"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16</xdr:col>
      <xdr:colOff>0</xdr:colOff>
      <xdr:row>16</xdr:row>
      <xdr:rowOff>0</xdr:rowOff>
    </xdr:from>
    <xdr:to>
      <xdr:col>16</xdr:col>
      <xdr:colOff>312420</xdr:colOff>
      <xdr:row>17</xdr:row>
      <xdr:rowOff>152400</xdr:rowOff>
    </xdr:to>
    <xdr:sp macro="" textlink="">
      <xdr:nvSpPr>
        <xdr:cNvPr id="64" name="Ovaal 63">
          <a:hlinkClick xmlns:r="http://schemas.openxmlformats.org/officeDocument/2006/relationships" r:id="rId48"/>
          <a:extLst>
            <a:ext uri="{FF2B5EF4-FFF2-40B4-BE49-F238E27FC236}">
              <a16:creationId xmlns:a16="http://schemas.microsoft.com/office/drawing/2014/main" id="{10713429-BC67-40A1-B927-EF037092EB28}"/>
            </a:ext>
          </a:extLst>
        </xdr:cNvPr>
        <xdr:cNvSpPr/>
      </xdr:nvSpPr>
      <xdr:spPr>
        <a:xfrm>
          <a:off x="8382000" y="3764280"/>
          <a:ext cx="312420" cy="335280"/>
        </a:xfrm>
        <a:prstGeom prst="ellipse">
          <a:avLst/>
        </a:prstGeom>
        <a:blipFill>
          <a:blip xmlns:r="http://schemas.openxmlformats.org/officeDocument/2006/relationships" r:embed="rId44" cstate="print">
            <a:extLst>
              <a:ext uri="{28A0092B-C50C-407E-A947-70E740481C1C}">
                <a14:useLocalDpi xmlns:a14="http://schemas.microsoft.com/office/drawing/2010/main" val="0"/>
              </a:ext>
            </a:extLst>
          </a:blip>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4</xdr:col>
      <xdr:colOff>0</xdr:colOff>
      <xdr:row>10</xdr:row>
      <xdr:rowOff>0</xdr:rowOff>
    </xdr:from>
    <xdr:to>
      <xdr:col>4</xdr:col>
      <xdr:colOff>312420</xdr:colOff>
      <xdr:row>11</xdr:row>
      <xdr:rowOff>152400</xdr:rowOff>
    </xdr:to>
    <xdr:sp macro="" textlink="">
      <xdr:nvSpPr>
        <xdr:cNvPr id="67" name="Ovaal 66" descr="portret van teamlid&#10;">
          <a:hlinkClick xmlns:r="http://schemas.openxmlformats.org/officeDocument/2006/relationships" r:id="rId49"/>
          <a:extLst>
            <a:ext uri="{FF2B5EF4-FFF2-40B4-BE49-F238E27FC236}">
              <a16:creationId xmlns:a16="http://schemas.microsoft.com/office/drawing/2014/main" id="{B247F15D-2F04-4655-9A6A-148E2D9A193E}"/>
            </a:ext>
          </a:extLst>
        </xdr:cNvPr>
        <xdr:cNvSpPr/>
      </xdr:nvSpPr>
      <xdr:spPr>
        <a:xfrm>
          <a:off x="2165131" y="2858814"/>
          <a:ext cx="312420" cy="336331"/>
        </a:xfrm>
        <a:prstGeom prst="ellipse">
          <a:avLst/>
        </a:prstGeom>
        <a:blipFill dpi="0" rotWithShape="1">
          <a:blip xmlns:r="http://schemas.openxmlformats.org/officeDocument/2006/relationships" r:embed="rId34" cstate="print">
            <a:extLst>
              <a:ext uri="{28A0092B-C50C-407E-A947-70E740481C1C}">
                <a14:useLocalDpi xmlns:a14="http://schemas.microsoft.com/office/drawing/2010/main" val="0"/>
              </a:ext>
            </a:extLst>
          </a:blip>
          <a:srcRect/>
          <a:stretch>
            <a:fillRect/>
          </a:stretch>
        </a:blip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endParaRPr lang="nl-NL" sz="1600"/>
        </a:p>
      </xdr:txBody>
    </xdr:sp>
    <xdr:clientData/>
  </xdr:twoCellAnchor>
  <xdr:twoCellAnchor>
    <xdr:from>
      <xdr:col>2</xdr:col>
      <xdr:colOff>44824</xdr:colOff>
      <xdr:row>7</xdr:row>
      <xdr:rowOff>26894</xdr:rowOff>
    </xdr:from>
    <xdr:to>
      <xdr:col>3</xdr:col>
      <xdr:colOff>555812</xdr:colOff>
      <xdr:row>23</xdr:row>
      <xdr:rowOff>116541</xdr:rowOff>
    </xdr:to>
    <xdr:sp macro="" textlink="">
      <xdr:nvSpPr>
        <xdr:cNvPr id="83" name="Rechthoek 82">
          <a:extLst>
            <a:ext uri="{FF2B5EF4-FFF2-40B4-BE49-F238E27FC236}">
              <a16:creationId xmlns:a16="http://schemas.microsoft.com/office/drawing/2014/main" id="{E506D719-FAEF-20B3-E787-9C74C626DBB6}"/>
            </a:ext>
          </a:extLst>
        </xdr:cNvPr>
        <xdr:cNvSpPr/>
      </xdr:nvSpPr>
      <xdr:spPr>
        <a:xfrm>
          <a:off x="986118" y="2303929"/>
          <a:ext cx="1120588" cy="2958353"/>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35859</xdr:colOff>
      <xdr:row>7</xdr:row>
      <xdr:rowOff>0</xdr:rowOff>
    </xdr:from>
    <xdr:to>
      <xdr:col>6</xdr:col>
      <xdr:colOff>546847</xdr:colOff>
      <xdr:row>23</xdr:row>
      <xdr:rowOff>89647</xdr:rowOff>
    </xdr:to>
    <xdr:sp macro="" textlink="">
      <xdr:nvSpPr>
        <xdr:cNvPr id="84" name="Rechthoek 83">
          <a:extLst>
            <a:ext uri="{FF2B5EF4-FFF2-40B4-BE49-F238E27FC236}">
              <a16:creationId xmlns:a16="http://schemas.microsoft.com/office/drawing/2014/main" id="{B2F349EA-F2CB-4D26-9E96-BBA223FC5C40}"/>
            </a:ext>
          </a:extLst>
        </xdr:cNvPr>
        <xdr:cNvSpPr/>
      </xdr:nvSpPr>
      <xdr:spPr>
        <a:xfrm>
          <a:off x="2528047" y="2277035"/>
          <a:ext cx="1120588" cy="2958353"/>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8</xdr:col>
      <xdr:colOff>26894</xdr:colOff>
      <xdr:row>7</xdr:row>
      <xdr:rowOff>17930</xdr:rowOff>
    </xdr:from>
    <xdr:to>
      <xdr:col>9</xdr:col>
      <xdr:colOff>537882</xdr:colOff>
      <xdr:row>11</xdr:row>
      <xdr:rowOff>152401</xdr:rowOff>
    </xdr:to>
    <xdr:sp macro="" textlink="">
      <xdr:nvSpPr>
        <xdr:cNvPr id="85" name="Rechthoek 84">
          <a:extLst>
            <a:ext uri="{FF2B5EF4-FFF2-40B4-BE49-F238E27FC236}">
              <a16:creationId xmlns:a16="http://schemas.microsoft.com/office/drawing/2014/main" id="{88EAFEFC-40B0-4D48-AE3E-783A7D51DCEE}"/>
            </a:ext>
          </a:extLst>
        </xdr:cNvPr>
        <xdr:cNvSpPr/>
      </xdr:nvSpPr>
      <xdr:spPr>
        <a:xfrm>
          <a:off x="4069976" y="2294965"/>
          <a:ext cx="1120588" cy="851648"/>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53789</xdr:colOff>
      <xdr:row>7</xdr:row>
      <xdr:rowOff>26894</xdr:rowOff>
    </xdr:from>
    <xdr:to>
      <xdr:col>12</xdr:col>
      <xdr:colOff>564777</xdr:colOff>
      <xdr:row>31</xdr:row>
      <xdr:rowOff>71718</xdr:rowOff>
    </xdr:to>
    <xdr:sp macro="" textlink="">
      <xdr:nvSpPr>
        <xdr:cNvPr id="86" name="Rechthoek 85">
          <a:extLst>
            <a:ext uri="{FF2B5EF4-FFF2-40B4-BE49-F238E27FC236}">
              <a16:creationId xmlns:a16="http://schemas.microsoft.com/office/drawing/2014/main" id="{77A1DED5-5AAB-409F-986A-E4075F452C59}"/>
            </a:ext>
          </a:extLst>
        </xdr:cNvPr>
        <xdr:cNvSpPr/>
      </xdr:nvSpPr>
      <xdr:spPr>
        <a:xfrm>
          <a:off x="5647765" y="2303929"/>
          <a:ext cx="1120588" cy="4347883"/>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0</xdr:colOff>
      <xdr:row>7</xdr:row>
      <xdr:rowOff>17929</xdr:rowOff>
    </xdr:from>
    <xdr:to>
      <xdr:col>15</xdr:col>
      <xdr:colOff>510988</xdr:colOff>
      <xdr:row>31</xdr:row>
      <xdr:rowOff>62753</xdr:rowOff>
    </xdr:to>
    <xdr:sp macro="" textlink="">
      <xdr:nvSpPr>
        <xdr:cNvPr id="87" name="Rechthoek 86">
          <a:extLst>
            <a:ext uri="{FF2B5EF4-FFF2-40B4-BE49-F238E27FC236}">
              <a16:creationId xmlns:a16="http://schemas.microsoft.com/office/drawing/2014/main" id="{A90A2974-C940-4FB2-B54B-D21494DFF0F6}"/>
            </a:ext>
          </a:extLst>
        </xdr:cNvPr>
        <xdr:cNvSpPr/>
      </xdr:nvSpPr>
      <xdr:spPr>
        <a:xfrm>
          <a:off x="7144871" y="2294964"/>
          <a:ext cx="1120588" cy="4347883"/>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17929</xdr:colOff>
      <xdr:row>7</xdr:row>
      <xdr:rowOff>8964</xdr:rowOff>
    </xdr:from>
    <xdr:to>
      <xdr:col>17</xdr:col>
      <xdr:colOff>1290916</xdr:colOff>
      <xdr:row>31</xdr:row>
      <xdr:rowOff>53788</xdr:rowOff>
    </xdr:to>
    <xdr:sp macro="" textlink="">
      <xdr:nvSpPr>
        <xdr:cNvPr id="88" name="Rechthoek 87">
          <a:extLst>
            <a:ext uri="{FF2B5EF4-FFF2-40B4-BE49-F238E27FC236}">
              <a16:creationId xmlns:a16="http://schemas.microsoft.com/office/drawing/2014/main" id="{F81C1F3E-58C5-4CD3-B204-2FC09553A903}"/>
            </a:ext>
          </a:extLst>
        </xdr:cNvPr>
        <xdr:cNvSpPr/>
      </xdr:nvSpPr>
      <xdr:spPr>
        <a:xfrm>
          <a:off x="8713694" y="2285999"/>
          <a:ext cx="1272987" cy="4347883"/>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19</xdr:col>
      <xdr:colOff>26893</xdr:colOff>
      <xdr:row>7</xdr:row>
      <xdr:rowOff>26893</xdr:rowOff>
    </xdr:from>
    <xdr:to>
      <xdr:col>22</xdr:col>
      <xdr:colOff>89647</xdr:colOff>
      <xdr:row>31</xdr:row>
      <xdr:rowOff>71717</xdr:rowOff>
    </xdr:to>
    <xdr:sp macro="" textlink="">
      <xdr:nvSpPr>
        <xdr:cNvPr id="89" name="Rechthoek 88">
          <a:extLst>
            <a:ext uri="{FF2B5EF4-FFF2-40B4-BE49-F238E27FC236}">
              <a16:creationId xmlns:a16="http://schemas.microsoft.com/office/drawing/2014/main" id="{04D515A3-BD84-41F7-8638-5AB448811970}"/>
            </a:ext>
          </a:extLst>
        </xdr:cNvPr>
        <xdr:cNvSpPr/>
      </xdr:nvSpPr>
      <xdr:spPr>
        <a:xfrm>
          <a:off x="10434917" y="2303928"/>
          <a:ext cx="1891554" cy="4347883"/>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18</xdr:col>
      <xdr:colOff>17932</xdr:colOff>
      <xdr:row>220</xdr:row>
      <xdr:rowOff>8966</xdr:rowOff>
    </xdr:from>
    <xdr:to>
      <xdr:col>21</xdr:col>
      <xdr:colOff>600635</xdr:colOff>
      <xdr:row>230</xdr:row>
      <xdr:rowOff>170330</xdr:rowOff>
    </xdr:to>
    <xdr:sp macro="" textlink="">
      <xdr:nvSpPr>
        <xdr:cNvPr id="91" name="Rechthoek 90">
          <a:extLst>
            <a:ext uri="{FF2B5EF4-FFF2-40B4-BE49-F238E27FC236}">
              <a16:creationId xmlns:a16="http://schemas.microsoft.com/office/drawing/2014/main" id="{BA6B7E0C-36AF-4E91-B354-64B3C1A52308}"/>
            </a:ext>
          </a:extLst>
        </xdr:cNvPr>
        <xdr:cNvSpPr/>
      </xdr:nvSpPr>
      <xdr:spPr>
        <a:xfrm>
          <a:off x="10094261" y="40475648"/>
          <a:ext cx="2133598" cy="195430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17930</xdr:colOff>
      <xdr:row>33</xdr:row>
      <xdr:rowOff>17928</xdr:rowOff>
    </xdr:from>
    <xdr:to>
      <xdr:col>22</xdr:col>
      <xdr:colOff>0</xdr:colOff>
      <xdr:row>118</xdr:row>
      <xdr:rowOff>152400</xdr:rowOff>
    </xdr:to>
    <xdr:sp macro="" textlink="">
      <xdr:nvSpPr>
        <xdr:cNvPr id="10" name="Rechthoek 9">
          <a:extLst>
            <a:ext uri="{FF2B5EF4-FFF2-40B4-BE49-F238E27FC236}">
              <a16:creationId xmlns:a16="http://schemas.microsoft.com/office/drawing/2014/main" id="{C2CB226C-CBA6-DB0A-EC0C-ACE2E1845C08}"/>
            </a:ext>
          </a:extLst>
        </xdr:cNvPr>
        <xdr:cNvSpPr/>
      </xdr:nvSpPr>
      <xdr:spPr>
        <a:xfrm>
          <a:off x="627530" y="6956610"/>
          <a:ext cx="11609294" cy="15374472"/>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44824</xdr:colOff>
      <xdr:row>126</xdr:row>
      <xdr:rowOff>26894</xdr:rowOff>
    </xdr:from>
    <xdr:to>
      <xdr:col>21</xdr:col>
      <xdr:colOff>573741</xdr:colOff>
      <xdr:row>242</xdr:row>
      <xdr:rowOff>125506</xdr:rowOff>
    </xdr:to>
    <xdr:sp macro="" textlink="">
      <xdr:nvSpPr>
        <xdr:cNvPr id="11" name="Rechthoek 10">
          <a:extLst>
            <a:ext uri="{FF2B5EF4-FFF2-40B4-BE49-F238E27FC236}">
              <a16:creationId xmlns:a16="http://schemas.microsoft.com/office/drawing/2014/main" id="{81FEA3C4-9D2F-E6E9-7C1D-263B4284E565}"/>
            </a:ext>
          </a:extLst>
        </xdr:cNvPr>
        <xdr:cNvSpPr/>
      </xdr:nvSpPr>
      <xdr:spPr>
        <a:xfrm>
          <a:off x="654424" y="23639929"/>
          <a:ext cx="11546541" cy="2089673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53340</xdr:colOff>
      <xdr:row>1</xdr:row>
      <xdr:rowOff>38100</xdr:rowOff>
    </xdr:from>
    <xdr:to>
      <xdr:col>1</xdr:col>
      <xdr:colOff>571500</xdr:colOff>
      <xdr:row>4</xdr:row>
      <xdr:rowOff>30480</xdr:rowOff>
    </xdr:to>
    <xdr:sp macro="" textlink="">
      <xdr:nvSpPr>
        <xdr:cNvPr id="2" name="Tekstvak 1">
          <a:extLst>
            <a:ext uri="{FF2B5EF4-FFF2-40B4-BE49-F238E27FC236}">
              <a16:creationId xmlns:a16="http://schemas.microsoft.com/office/drawing/2014/main" id="{00000000-0008-0000-0300-000002000000}"/>
            </a:ext>
          </a:extLst>
        </xdr:cNvPr>
        <xdr:cNvSpPr txBox="1"/>
      </xdr:nvSpPr>
      <xdr:spPr>
        <a:xfrm>
          <a:off x="53340" y="220980"/>
          <a:ext cx="2118360" cy="54102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0</xdr:colOff>
      <xdr:row>0</xdr:row>
      <xdr:rowOff>0</xdr:rowOff>
    </xdr:from>
    <xdr:to>
      <xdr:col>27</xdr:col>
      <xdr:colOff>317500</xdr:colOff>
      <xdr:row>561</xdr:row>
      <xdr:rowOff>38100</xdr:rowOff>
    </xdr:to>
    <xdr:sp macro="" textlink="">
      <xdr:nvSpPr>
        <xdr:cNvPr id="3" name="Rechthoek 2">
          <a:extLst>
            <a:ext uri="{FF2B5EF4-FFF2-40B4-BE49-F238E27FC236}">
              <a16:creationId xmlns:a16="http://schemas.microsoft.com/office/drawing/2014/main" id="{F7F22E78-9202-05A7-3ED1-FB674DA19CAE}"/>
            </a:ext>
          </a:extLst>
        </xdr:cNvPr>
        <xdr:cNvSpPr/>
      </xdr:nvSpPr>
      <xdr:spPr>
        <a:xfrm>
          <a:off x="0" y="0"/>
          <a:ext cx="20320000" cy="99783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53340</xdr:colOff>
      <xdr:row>1</xdr:row>
      <xdr:rowOff>60960</xdr:rowOff>
    </xdr:from>
    <xdr:to>
      <xdr:col>0</xdr:col>
      <xdr:colOff>2171700</xdr:colOff>
      <xdr:row>4</xdr:row>
      <xdr:rowOff>53340</xdr:rowOff>
    </xdr:to>
    <xdr:sp macro="" textlink="">
      <xdr:nvSpPr>
        <xdr:cNvPr id="2" name="Tekstvak 1">
          <a:extLst>
            <a:ext uri="{FF2B5EF4-FFF2-40B4-BE49-F238E27FC236}">
              <a16:creationId xmlns:a16="http://schemas.microsoft.com/office/drawing/2014/main" id="{00000000-0008-0000-0400-000002000000}"/>
            </a:ext>
          </a:extLst>
        </xdr:cNvPr>
        <xdr:cNvSpPr txBox="1"/>
      </xdr:nvSpPr>
      <xdr:spPr>
        <a:xfrm>
          <a:off x="53340" y="243840"/>
          <a:ext cx="2118360" cy="54102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53340</xdr:colOff>
      <xdr:row>1</xdr:row>
      <xdr:rowOff>38100</xdr:rowOff>
    </xdr:from>
    <xdr:to>
      <xdr:col>1</xdr:col>
      <xdr:colOff>571500</xdr:colOff>
      <xdr:row>4</xdr:row>
      <xdr:rowOff>30480</xdr:rowOff>
    </xdr:to>
    <xdr:sp macro="" textlink="">
      <xdr:nvSpPr>
        <xdr:cNvPr id="3" name="Tekstvak 2">
          <a:extLst>
            <a:ext uri="{FF2B5EF4-FFF2-40B4-BE49-F238E27FC236}">
              <a16:creationId xmlns:a16="http://schemas.microsoft.com/office/drawing/2014/main" id="{D750E1B1-BBCE-4927-8F33-1FAB5D7BAD3E}"/>
            </a:ext>
          </a:extLst>
        </xdr:cNvPr>
        <xdr:cNvSpPr txBox="1"/>
      </xdr:nvSpPr>
      <xdr:spPr>
        <a:xfrm>
          <a:off x="53340" y="220980"/>
          <a:ext cx="3794760" cy="54102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0</xdr:colOff>
      <xdr:row>0</xdr:row>
      <xdr:rowOff>0</xdr:rowOff>
    </xdr:from>
    <xdr:to>
      <xdr:col>27</xdr:col>
      <xdr:colOff>317500</xdr:colOff>
      <xdr:row>561</xdr:row>
      <xdr:rowOff>38100</xdr:rowOff>
    </xdr:to>
    <xdr:sp macro="" textlink="">
      <xdr:nvSpPr>
        <xdr:cNvPr id="4" name="Rechthoek 3">
          <a:extLst>
            <a:ext uri="{FF2B5EF4-FFF2-40B4-BE49-F238E27FC236}">
              <a16:creationId xmlns:a16="http://schemas.microsoft.com/office/drawing/2014/main" id="{BEAB6903-BF3C-4CBF-9E40-7A7A476CCB68}"/>
            </a:ext>
          </a:extLst>
        </xdr:cNvPr>
        <xdr:cNvSpPr/>
      </xdr:nvSpPr>
      <xdr:spPr>
        <a:xfrm>
          <a:off x="0" y="0"/>
          <a:ext cx="20320000" cy="99783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2164080</xdr:colOff>
      <xdr:row>4</xdr:row>
      <xdr:rowOff>22860</xdr:rowOff>
    </xdr:to>
    <xdr:sp macro="" textlink="">
      <xdr:nvSpPr>
        <xdr:cNvPr id="2" name="Tekstvak 1">
          <a:extLst>
            <a:ext uri="{FF2B5EF4-FFF2-40B4-BE49-F238E27FC236}">
              <a16:creationId xmlns:a16="http://schemas.microsoft.com/office/drawing/2014/main" id="{00000000-0008-0000-0500-000002000000}"/>
            </a:ext>
          </a:extLst>
        </xdr:cNvPr>
        <xdr:cNvSpPr txBox="1"/>
      </xdr:nvSpPr>
      <xdr:spPr>
        <a:xfrm>
          <a:off x="45720" y="213360"/>
          <a:ext cx="2118360" cy="54102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53340</xdr:colOff>
      <xdr:row>1</xdr:row>
      <xdr:rowOff>38100</xdr:rowOff>
    </xdr:from>
    <xdr:to>
      <xdr:col>1</xdr:col>
      <xdr:colOff>571500</xdr:colOff>
      <xdr:row>4</xdr:row>
      <xdr:rowOff>30480</xdr:rowOff>
    </xdr:to>
    <xdr:sp macro="" textlink="">
      <xdr:nvSpPr>
        <xdr:cNvPr id="3" name="Tekstvak 2">
          <a:extLst>
            <a:ext uri="{FF2B5EF4-FFF2-40B4-BE49-F238E27FC236}">
              <a16:creationId xmlns:a16="http://schemas.microsoft.com/office/drawing/2014/main" id="{3CC7C27E-17ED-47C1-9FBD-95E5A15C451E}"/>
            </a:ext>
          </a:extLst>
        </xdr:cNvPr>
        <xdr:cNvSpPr txBox="1"/>
      </xdr:nvSpPr>
      <xdr:spPr>
        <a:xfrm>
          <a:off x="53340" y="220980"/>
          <a:ext cx="3794760" cy="54102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0</xdr:colOff>
      <xdr:row>0</xdr:row>
      <xdr:rowOff>0</xdr:rowOff>
    </xdr:from>
    <xdr:to>
      <xdr:col>27</xdr:col>
      <xdr:colOff>317500</xdr:colOff>
      <xdr:row>561</xdr:row>
      <xdr:rowOff>38100</xdr:rowOff>
    </xdr:to>
    <xdr:sp macro="" textlink="">
      <xdr:nvSpPr>
        <xdr:cNvPr id="4" name="Rechthoek 3">
          <a:extLst>
            <a:ext uri="{FF2B5EF4-FFF2-40B4-BE49-F238E27FC236}">
              <a16:creationId xmlns:a16="http://schemas.microsoft.com/office/drawing/2014/main" id="{0356FE2F-90B0-4F22-9373-D1627326DACE}"/>
            </a:ext>
          </a:extLst>
        </xdr:cNvPr>
        <xdr:cNvSpPr/>
      </xdr:nvSpPr>
      <xdr:spPr>
        <a:xfrm>
          <a:off x="0" y="0"/>
          <a:ext cx="20320000" cy="99783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15240</xdr:colOff>
      <xdr:row>1</xdr:row>
      <xdr:rowOff>30480</xdr:rowOff>
    </xdr:from>
    <xdr:to>
      <xdr:col>0</xdr:col>
      <xdr:colOff>2133600</xdr:colOff>
      <xdr:row>4</xdr:row>
      <xdr:rowOff>22860</xdr:rowOff>
    </xdr:to>
    <xdr:sp macro="" textlink="">
      <xdr:nvSpPr>
        <xdr:cNvPr id="2" name="Tekstvak 1">
          <a:extLst>
            <a:ext uri="{FF2B5EF4-FFF2-40B4-BE49-F238E27FC236}">
              <a16:creationId xmlns:a16="http://schemas.microsoft.com/office/drawing/2014/main" id="{00000000-0008-0000-0600-000002000000}"/>
            </a:ext>
          </a:extLst>
        </xdr:cNvPr>
        <xdr:cNvSpPr txBox="1"/>
      </xdr:nvSpPr>
      <xdr:spPr>
        <a:xfrm>
          <a:off x="15240" y="213360"/>
          <a:ext cx="2118360" cy="5410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53340</xdr:colOff>
      <xdr:row>1</xdr:row>
      <xdr:rowOff>38100</xdr:rowOff>
    </xdr:from>
    <xdr:to>
      <xdr:col>1</xdr:col>
      <xdr:colOff>571500</xdr:colOff>
      <xdr:row>4</xdr:row>
      <xdr:rowOff>30480</xdr:rowOff>
    </xdr:to>
    <xdr:sp macro="" textlink="">
      <xdr:nvSpPr>
        <xdr:cNvPr id="3" name="Tekstvak 2">
          <a:extLst>
            <a:ext uri="{FF2B5EF4-FFF2-40B4-BE49-F238E27FC236}">
              <a16:creationId xmlns:a16="http://schemas.microsoft.com/office/drawing/2014/main" id="{82F63CB4-FFF4-403E-BB77-B35312CDBD01}"/>
            </a:ext>
          </a:extLst>
        </xdr:cNvPr>
        <xdr:cNvSpPr txBox="1"/>
      </xdr:nvSpPr>
      <xdr:spPr>
        <a:xfrm>
          <a:off x="53340" y="220980"/>
          <a:ext cx="3794760" cy="54102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0</xdr:colOff>
      <xdr:row>0</xdr:row>
      <xdr:rowOff>0</xdr:rowOff>
    </xdr:from>
    <xdr:to>
      <xdr:col>27</xdr:col>
      <xdr:colOff>317500</xdr:colOff>
      <xdr:row>561</xdr:row>
      <xdr:rowOff>38100</xdr:rowOff>
    </xdr:to>
    <xdr:sp macro="" textlink="">
      <xdr:nvSpPr>
        <xdr:cNvPr id="4" name="Rechthoek 3">
          <a:extLst>
            <a:ext uri="{FF2B5EF4-FFF2-40B4-BE49-F238E27FC236}">
              <a16:creationId xmlns:a16="http://schemas.microsoft.com/office/drawing/2014/main" id="{5F6FB345-EA7B-4B3E-8CC0-7892FC62E305}"/>
            </a:ext>
          </a:extLst>
        </xdr:cNvPr>
        <xdr:cNvSpPr/>
      </xdr:nvSpPr>
      <xdr:spPr>
        <a:xfrm>
          <a:off x="0" y="0"/>
          <a:ext cx="20320000" cy="99783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13</xdr:row>
      <xdr:rowOff>0</xdr:rowOff>
    </xdr:from>
    <xdr:to>
      <xdr:col>35</xdr:col>
      <xdr:colOff>23405</xdr:colOff>
      <xdr:row>33</xdr:row>
      <xdr:rowOff>174172</xdr:rowOff>
    </xdr:to>
    <xdr:pic>
      <xdr:nvPicPr>
        <xdr:cNvPr id="26" name="Afbeelding 25">
          <a:extLst>
            <a:ext uri="{FF2B5EF4-FFF2-40B4-BE49-F238E27FC236}">
              <a16:creationId xmlns:a16="http://schemas.microsoft.com/office/drawing/2014/main" id="{A426C903-C38D-4382-9304-39A032B63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5286" y="2862943"/>
          <a:ext cx="8557805" cy="3907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36</xdr:row>
      <xdr:rowOff>0</xdr:rowOff>
    </xdr:from>
    <xdr:to>
      <xdr:col>35</xdr:col>
      <xdr:colOff>95250</xdr:colOff>
      <xdr:row>57</xdr:row>
      <xdr:rowOff>4707</xdr:rowOff>
    </xdr:to>
    <xdr:pic>
      <xdr:nvPicPr>
        <xdr:cNvPr id="25" name="Afbeelding 24">
          <a:extLst>
            <a:ext uri="{FF2B5EF4-FFF2-40B4-BE49-F238E27FC236}">
              <a16:creationId xmlns:a16="http://schemas.microsoft.com/office/drawing/2014/main" id="{AA7C9F1D-7C85-45F5-8F97-080B81E3B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55286" y="7151914"/>
          <a:ext cx="8629650" cy="3906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60</xdr:row>
      <xdr:rowOff>0</xdr:rowOff>
    </xdr:from>
    <xdr:to>
      <xdr:col>34</xdr:col>
      <xdr:colOff>588255</xdr:colOff>
      <xdr:row>80</xdr:row>
      <xdr:rowOff>152400</xdr:rowOff>
    </xdr:to>
    <xdr:pic>
      <xdr:nvPicPr>
        <xdr:cNvPr id="24" name="Afbeelding 23">
          <a:extLst>
            <a:ext uri="{FF2B5EF4-FFF2-40B4-BE49-F238E27FC236}">
              <a16:creationId xmlns:a16="http://schemas.microsoft.com/office/drawing/2014/main" id="{DB0D307A-DB99-464C-8F38-DD3F9F4A57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55286" y="11615057"/>
          <a:ext cx="8513055" cy="3853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83</xdr:row>
      <xdr:rowOff>0</xdr:rowOff>
    </xdr:from>
    <xdr:to>
      <xdr:col>34</xdr:col>
      <xdr:colOff>330884</xdr:colOff>
      <xdr:row>104</xdr:row>
      <xdr:rowOff>166007</xdr:rowOff>
    </xdr:to>
    <xdr:pic>
      <xdr:nvPicPr>
        <xdr:cNvPr id="23" name="Afbeelding 22">
          <a:extLst>
            <a:ext uri="{FF2B5EF4-FFF2-40B4-BE49-F238E27FC236}">
              <a16:creationId xmlns:a16="http://schemas.microsoft.com/office/drawing/2014/main" id="{8C3C6C2D-A59C-4260-BE98-6F5B7C4B42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55286" y="15871371"/>
          <a:ext cx="8255684" cy="405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42</xdr:row>
      <xdr:rowOff>0</xdr:rowOff>
    </xdr:from>
    <xdr:to>
      <xdr:col>13</xdr:col>
      <xdr:colOff>380190</xdr:colOff>
      <xdr:row>47</xdr:row>
      <xdr:rowOff>65434</xdr:rowOff>
    </xdr:to>
    <xdr:pic>
      <xdr:nvPicPr>
        <xdr:cNvPr id="3" name="Afbeelding 2">
          <a:extLst>
            <a:ext uri="{FF2B5EF4-FFF2-40B4-BE49-F238E27FC236}">
              <a16:creationId xmlns:a16="http://schemas.microsoft.com/office/drawing/2014/main" id="{AE90FE73-DCD1-451C-A93F-309D61275A6A}"/>
            </a:ext>
          </a:extLst>
        </xdr:cNvPr>
        <xdr:cNvPicPr>
          <a:picLocks noChangeAspect="1"/>
        </xdr:cNvPicPr>
      </xdr:nvPicPr>
      <xdr:blipFill>
        <a:blip xmlns:r="http://schemas.openxmlformats.org/officeDocument/2006/relationships" r:embed="rId5"/>
        <a:stretch>
          <a:fillRect/>
        </a:stretch>
      </xdr:blipFill>
      <xdr:spPr>
        <a:xfrm>
          <a:off x="1389529" y="8023412"/>
          <a:ext cx="6476190" cy="961905"/>
        </a:xfrm>
        <a:prstGeom prst="rect">
          <a:avLst/>
        </a:prstGeom>
        <a:ln>
          <a:solidFill>
            <a:schemeClr val="tx1"/>
          </a:solidFill>
        </a:ln>
      </xdr:spPr>
    </xdr:pic>
    <xdr:clientData/>
  </xdr:twoCellAnchor>
  <xdr:twoCellAnchor editAs="oneCell">
    <xdr:from>
      <xdr:col>3</xdr:col>
      <xdr:colOff>0</xdr:colOff>
      <xdr:row>59</xdr:row>
      <xdr:rowOff>0</xdr:rowOff>
    </xdr:from>
    <xdr:to>
      <xdr:col>14</xdr:col>
      <xdr:colOff>456305</xdr:colOff>
      <xdr:row>66</xdr:row>
      <xdr:rowOff>30655</xdr:rowOff>
    </xdr:to>
    <xdr:pic>
      <xdr:nvPicPr>
        <xdr:cNvPr id="5" name="Afbeelding 4">
          <a:extLst>
            <a:ext uri="{FF2B5EF4-FFF2-40B4-BE49-F238E27FC236}">
              <a16:creationId xmlns:a16="http://schemas.microsoft.com/office/drawing/2014/main" id="{3E05C1EF-3D89-4EF2-B021-47EC5A3B0E84}"/>
            </a:ext>
          </a:extLst>
        </xdr:cNvPr>
        <xdr:cNvPicPr>
          <a:picLocks noChangeAspect="1"/>
        </xdr:cNvPicPr>
      </xdr:nvPicPr>
      <xdr:blipFill>
        <a:blip xmlns:r="http://schemas.openxmlformats.org/officeDocument/2006/relationships" r:embed="rId6"/>
        <a:stretch>
          <a:fillRect/>
        </a:stretch>
      </xdr:blipFill>
      <xdr:spPr>
        <a:xfrm>
          <a:off x="1389529" y="11071412"/>
          <a:ext cx="7161905" cy="1285714"/>
        </a:xfrm>
        <a:prstGeom prst="rect">
          <a:avLst/>
        </a:prstGeom>
        <a:ln>
          <a:solidFill>
            <a:schemeClr val="tx1"/>
          </a:solidFill>
        </a:ln>
      </xdr:spPr>
    </xdr:pic>
    <xdr:clientData/>
  </xdr:twoCellAnchor>
  <xdr:twoCellAnchor editAs="oneCell">
    <xdr:from>
      <xdr:col>4</xdr:col>
      <xdr:colOff>0</xdr:colOff>
      <xdr:row>107</xdr:row>
      <xdr:rowOff>0</xdr:rowOff>
    </xdr:from>
    <xdr:to>
      <xdr:col>11</xdr:col>
      <xdr:colOff>424070</xdr:colOff>
      <xdr:row>115</xdr:row>
      <xdr:rowOff>107314</xdr:rowOff>
    </xdr:to>
    <xdr:pic>
      <xdr:nvPicPr>
        <xdr:cNvPr id="10" name="Afbeelding 9">
          <a:extLst>
            <a:ext uri="{FF2B5EF4-FFF2-40B4-BE49-F238E27FC236}">
              <a16:creationId xmlns:a16="http://schemas.microsoft.com/office/drawing/2014/main" id="{1948FB3B-E4DD-495A-87B8-1A7F8B511168}"/>
            </a:ext>
          </a:extLst>
        </xdr:cNvPr>
        <xdr:cNvPicPr>
          <a:picLocks noChangeAspect="1"/>
        </xdr:cNvPicPr>
      </xdr:nvPicPr>
      <xdr:blipFill>
        <a:blip xmlns:r="http://schemas.openxmlformats.org/officeDocument/2006/relationships" r:embed="rId7"/>
        <a:stretch>
          <a:fillRect/>
        </a:stretch>
      </xdr:blipFill>
      <xdr:spPr>
        <a:xfrm>
          <a:off x="1994452" y="20328835"/>
          <a:ext cx="4691270" cy="1591557"/>
        </a:xfrm>
        <a:prstGeom prst="rect">
          <a:avLst/>
        </a:prstGeom>
        <a:ln>
          <a:solidFill>
            <a:sysClr val="windowText" lastClr="000000"/>
          </a:solidFill>
        </a:ln>
      </xdr:spPr>
    </xdr:pic>
    <xdr:clientData/>
  </xdr:twoCellAnchor>
  <xdr:twoCellAnchor>
    <xdr:from>
      <xdr:col>23</xdr:col>
      <xdr:colOff>571500</xdr:colOff>
      <xdr:row>12</xdr:row>
      <xdr:rowOff>19050</xdr:rowOff>
    </xdr:from>
    <xdr:to>
      <xdr:col>25</xdr:col>
      <xdr:colOff>209550</xdr:colOff>
      <xdr:row>16</xdr:row>
      <xdr:rowOff>114300</xdr:rowOff>
    </xdr:to>
    <xdr:sp macro="" textlink="">
      <xdr:nvSpPr>
        <xdr:cNvPr id="8" name="Ovaal 7">
          <a:extLst>
            <a:ext uri="{FF2B5EF4-FFF2-40B4-BE49-F238E27FC236}">
              <a16:creationId xmlns:a16="http://schemas.microsoft.com/office/drawing/2014/main" id="{F3B39235-FD95-65F4-3E16-0A07A8C35437}"/>
            </a:ext>
          </a:extLst>
        </xdr:cNvPr>
        <xdr:cNvSpPr/>
      </xdr:nvSpPr>
      <xdr:spPr>
        <a:xfrm>
          <a:off x="14154150" y="2743200"/>
          <a:ext cx="857250" cy="857250"/>
        </a:xfrm>
        <a:prstGeom prst="ellipse">
          <a:avLst/>
        </a:prstGeom>
        <a:noFill/>
        <a:ln w="57150">
          <a:solidFill>
            <a:srgbClr val="FF6600">
              <a:alpha val="6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16329</xdr:colOff>
      <xdr:row>46</xdr:row>
      <xdr:rowOff>92530</xdr:rowOff>
    </xdr:from>
    <xdr:to>
      <xdr:col>28</xdr:col>
      <xdr:colOff>263979</xdr:colOff>
      <xdr:row>51</xdr:row>
      <xdr:rowOff>2722</xdr:rowOff>
    </xdr:to>
    <xdr:sp macro="" textlink="">
      <xdr:nvSpPr>
        <xdr:cNvPr id="9" name="Ovaal 8">
          <a:extLst>
            <a:ext uri="{FF2B5EF4-FFF2-40B4-BE49-F238E27FC236}">
              <a16:creationId xmlns:a16="http://schemas.microsoft.com/office/drawing/2014/main" id="{22842851-AFA9-4950-946C-D157F36E97A6}"/>
            </a:ext>
          </a:extLst>
        </xdr:cNvPr>
        <xdr:cNvSpPr/>
      </xdr:nvSpPr>
      <xdr:spPr>
        <a:xfrm>
          <a:off x="16029215" y="9105901"/>
          <a:ext cx="857250" cy="846364"/>
        </a:xfrm>
        <a:prstGeom prst="ellipse">
          <a:avLst/>
        </a:prstGeom>
        <a:noFill/>
        <a:ln w="57150">
          <a:solidFill>
            <a:srgbClr val="FF6600">
              <a:alpha val="6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27</xdr:col>
      <xdr:colOff>171450</xdr:colOff>
      <xdr:row>74</xdr:row>
      <xdr:rowOff>0</xdr:rowOff>
    </xdr:from>
    <xdr:to>
      <xdr:col>28</xdr:col>
      <xdr:colOff>419100</xdr:colOff>
      <xdr:row>78</xdr:row>
      <xdr:rowOff>95250</xdr:rowOff>
    </xdr:to>
    <xdr:sp macro="" textlink="">
      <xdr:nvSpPr>
        <xdr:cNvPr id="18" name="Ovaal 17">
          <a:extLst>
            <a:ext uri="{FF2B5EF4-FFF2-40B4-BE49-F238E27FC236}">
              <a16:creationId xmlns:a16="http://schemas.microsoft.com/office/drawing/2014/main" id="{8C21E89B-A187-47F7-B217-FD67EBE95CC6}"/>
            </a:ext>
          </a:extLst>
        </xdr:cNvPr>
        <xdr:cNvSpPr/>
      </xdr:nvSpPr>
      <xdr:spPr>
        <a:xfrm>
          <a:off x="16192500" y="14535150"/>
          <a:ext cx="857250" cy="857250"/>
        </a:xfrm>
        <a:prstGeom prst="ellipse">
          <a:avLst/>
        </a:prstGeom>
        <a:noFill/>
        <a:ln w="57150">
          <a:solidFill>
            <a:srgbClr val="FF6600">
              <a:alpha val="6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22</xdr:col>
      <xdr:colOff>514350</xdr:colOff>
      <xdr:row>99</xdr:row>
      <xdr:rowOff>57150</xdr:rowOff>
    </xdr:from>
    <xdr:to>
      <xdr:col>24</xdr:col>
      <xdr:colOff>152400</xdr:colOff>
      <xdr:row>103</xdr:row>
      <xdr:rowOff>152400</xdr:rowOff>
    </xdr:to>
    <xdr:sp macro="" textlink="">
      <xdr:nvSpPr>
        <xdr:cNvPr id="19" name="Ovaal 18">
          <a:extLst>
            <a:ext uri="{FF2B5EF4-FFF2-40B4-BE49-F238E27FC236}">
              <a16:creationId xmlns:a16="http://schemas.microsoft.com/office/drawing/2014/main" id="{47F4F108-7DF7-4E9B-85EE-20CD0CD322EF}"/>
            </a:ext>
          </a:extLst>
        </xdr:cNvPr>
        <xdr:cNvSpPr/>
      </xdr:nvSpPr>
      <xdr:spPr>
        <a:xfrm>
          <a:off x="13487400" y="19354800"/>
          <a:ext cx="857250" cy="857250"/>
        </a:xfrm>
        <a:prstGeom prst="ellipse">
          <a:avLst/>
        </a:prstGeom>
        <a:noFill/>
        <a:ln w="57150">
          <a:solidFill>
            <a:srgbClr val="FF6600">
              <a:alpha val="6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20</xdr:col>
      <xdr:colOff>533400</xdr:colOff>
      <xdr:row>101</xdr:row>
      <xdr:rowOff>149678</xdr:rowOff>
    </xdr:from>
    <xdr:to>
      <xdr:col>22</xdr:col>
      <xdr:colOff>171450</xdr:colOff>
      <xdr:row>106</xdr:row>
      <xdr:rowOff>54428</xdr:rowOff>
    </xdr:to>
    <xdr:sp macro="" textlink="">
      <xdr:nvSpPr>
        <xdr:cNvPr id="20" name="Ovaal 19">
          <a:extLst>
            <a:ext uri="{FF2B5EF4-FFF2-40B4-BE49-F238E27FC236}">
              <a16:creationId xmlns:a16="http://schemas.microsoft.com/office/drawing/2014/main" id="{4B186D24-A148-4C0F-A32B-6292D24E3DC6}"/>
            </a:ext>
          </a:extLst>
        </xdr:cNvPr>
        <xdr:cNvSpPr/>
      </xdr:nvSpPr>
      <xdr:spPr>
        <a:xfrm>
          <a:off x="12279086" y="19352078"/>
          <a:ext cx="857250" cy="830036"/>
        </a:xfrm>
        <a:prstGeom prst="ellipse">
          <a:avLst/>
        </a:prstGeom>
        <a:noFill/>
        <a:ln w="57150">
          <a:solidFill>
            <a:srgbClr val="FF6600">
              <a:alpha val="6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editAs="oneCell">
    <xdr:from>
      <xdr:col>21</xdr:col>
      <xdr:colOff>0</xdr:colOff>
      <xdr:row>110</xdr:row>
      <xdr:rowOff>1</xdr:rowOff>
    </xdr:from>
    <xdr:to>
      <xdr:col>28</xdr:col>
      <xdr:colOff>138552</xdr:colOff>
      <xdr:row>138</xdr:row>
      <xdr:rowOff>114301</xdr:rowOff>
    </xdr:to>
    <xdr:pic>
      <xdr:nvPicPr>
        <xdr:cNvPr id="21" name="Afbeelding 20">
          <a:extLst>
            <a:ext uri="{FF2B5EF4-FFF2-40B4-BE49-F238E27FC236}">
              <a16:creationId xmlns:a16="http://schemas.microsoft.com/office/drawing/2014/main" id="{74B7EBC1-3E13-5DA5-A8F1-D6358AEE8791}"/>
            </a:ext>
          </a:extLst>
        </xdr:cNvPr>
        <xdr:cNvPicPr>
          <a:picLocks noChangeAspect="1"/>
        </xdr:cNvPicPr>
      </xdr:nvPicPr>
      <xdr:blipFill>
        <a:blip xmlns:r="http://schemas.openxmlformats.org/officeDocument/2006/relationships" r:embed="rId8"/>
        <a:stretch>
          <a:fillRect/>
        </a:stretch>
      </xdr:blipFill>
      <xdr:spPr>
        <a:xfrm>
          <a:off x="12363450" y="21393151"/>
          <a:ext cx="4405752" cy="5448300"/>
        </a:xfrm>
        <a:prstGeom prst="rect">
          <a:avLst/>
        </a:prstGeom>
      </xdr:spPr>
    </xdr:pic>
    <xdr:clientData/>
  </xdr:twoCellAnchor>
  <xdr:twoCellAnchor editAs="oneCell">
    <xdr:from>
      <xdr:col>21</xdr:col>
      <xdr:colOff>0</xdr:colOff>
      <xdr:row>142</xdr:row>
      <xdr:rowOff>0</xdr:rowOff>
    </xdr:from>
    <xdr:to>
      <xdr:col>26</xdr:col>
      <xdr:colOff>341521</xdr:colOff>
      <xdr:row>172</xdr:row>
      <xdr:rowOff>171450</xdr:rowOff>
    </xdr:to>
    <xdr:pic>
      <xdr:nvPicPr>
        <xdr:cNvPr id="22" name="Afbeelding 21">
          <a:extLst>
            <a:ext uri="{FF2B5EF4-FFF2-40B4-BE49-F238E27FC236}">
              <a16:creationId xmlns:a16="http://schemas.microsoft.com/office/drawing/2014/main" id="{0843F9CA-15C1-F14A-89CC-1F076C964238}"/>
            </a:ext>
          </a:extLst>
        </xdr:cNvPr>
        <xdr:cNvPicPr>
          <a:picLocks noChangeAspect="1"/>
        </xdr:cNvPicPr>
      </xdr:nvPicPr>
      <xdr:blipFill>
        <a:blip xmlns:r="http://schemas.openxmlformats.org/officeDocument/2006/relationships" r:embed="rId9"/>
        <a:stretch>
          <a:fillRect/>
        </a:stretch>
      </xdr:blipFill>
      <xdr:spPr>
        <a:xfrm>
          <a:off x="12363450" y="27489150"/>
          <a:ext cx="3389521" cy="5886450"/>
        </a:xfrm>
        <a:prstGeom prst="rect">
          <a:avLst/>
        </a:prstGeom>
      </xdr:spPr>
    </xdr:pic>
    <xdr:clientData/>
  </xdr:twoCellAnchor>
  <xdr:twoCellAnchor editAs="oneCell">
    <xdr:from>
      <xdr:col>4</xdr:col>
      <xdr:colOff>0</xdr:colOff>
      <xdr:row>219</xdr:row>
      <xdr:rowOff>0</xdr:rowOff>
    </xdr:from>
    <xdr:to>
      <xdr:col>14</xdr:col>
      <xdr:colOff>206827</xdr:colOff>
      <xdr:row>224</xdr:row>
      <xdr:rowOff>171615</xdr:rowOff>
    </xdr:to>
    <xdr:pic>
      <xdr:nvPicPr>
        <xdr:cNvPr id="30" name="Afbeelding 29">
          <a:extLst>
            <a:ext uri="{FF2B5EF4-FFF2-40B4-BE49-F238E27FC236}">
              <a16:creationId xmlns:a16="http://schemas.microsoft.com/office/drawing/2014/main" id="{B295908C-102A-47D9-B5F0-B35A2E5025FA}"/>
            </a:ext>
          </a:extLst>
        </xdr:cNvPr>
        <xdr:cNvPicPr>
          <a:picLocks noChangeAspect="1"/>
        </xdr:cNvPicPr>
      </xdr:nvPicPr>
      <xdr:blipFill>
        <a:blip xmlns:r="http://schemas.openxmlformats.org/officeDocument/2006/relationships" r:embed="rId10"/>
        <a:stretch>
          <a:fillRect/>
        </a:stretch>
      </xdr:blipFill>
      <xdr:spPr>
        <a:xfrm>
          <a:off x="2068286" y="41039143"/>
          <a:ext cx="6302827" cy="1096901"/>
        </a:xfrm>
        <a:prstGeom prst="rect">
          <a:avLst/>
        </a:prstGeom>
        <a:ln>
          <a:solidFill>
            <a:srgbClr val="FF6600"/>
          </a:solidFill>
        </a:ln>
      </xdr:spPr>
    </xdr:pic>
    <xdr:clientData/>
  </xdr:twoCellAnchor>
  <xdr:twoCellAnchor editAs="oneCell">
    <xdr:from>
      <xdr:col>4</xdr:col>
      <xdr:colOff>0</xdr:colOff>
      <xdr:row>226</xdr:row>
      <xdr:rowOff>0</xdr:rowOff>
    </xdr:from>
    <xdr:to>
      <xdr:col>13</xdr:col>
      <xdr:colOff>19105</xdr:colOff>
      <xdr:row>238</xdr:row>
      <xdr:rowOff>148137</xdr:rowOff>
    </xdr:to>
    <xdr:pic>
      <xdr:nvPicPr>
        <xdr:cNvPr id="31" name="Afbeelding 30">
          <a:extLst>
            <a:ext uri="{FF2B5EF4-FFF2-40B4-BE49-F238E27FC236}">
              <a16:creationId xmlns:a16="http://schemas.microsoft.com/office/drawing/2014/main" id="{8CC87B86-07E0-4154-9C66-5A5E9D2C0678}"/>
            </a:ext>
          </a:extLst>
        </xdr:cNvPr>
        <xdr:cNvPicPr>
          <a:picLocks noChangeAspect="1"/>
        </xdr:cNvPicPr>
      </xdr:nvPicPr>
      <xdr:blipFill>
        <a:blip xmlns:r="http://schemas.openxmlformats.org/officeDocument/2006/relationships" r:embed="rId11"/>
        <a:stretch>
          <a:fillRect/>
        </a:stretch>
      </xdr:blipFill>
      <xdr:spPr>
        <a:xfrm>
          <a:off x="2068286" y="42334543"/>
          <a:ext cx="5505505" cy="2368823"/>
        </a:xfrm>
        <a:prstGeom prst="rect">
          <a:avLst/>
        </a:prstGeom>
        <a:ln>
          <a:solidFill>
            <a:srgbClr val="FF6600"/>
          </a:solidFill>
        </a:ln>
      </xdr:spPr>
    </xdr:pic>
    <xdr:clientData/>
  </xdr:twoCellAnchor>
  <xdr:twoCellAnchor editAs="oneCell">
    <xdr:from>
      <xdr:col>10</xdr:col>
      <xdr:colOff>340658</xdr:colOff>
      <xdr:row>226</xdr:row>
      <xdr:rowOff>0</xdr:rowOff>
    </xdr:from>
    <xdr:to>
      <xdr:col>14</xdr:col>
      <xdr:colOff>491059</xdr:colOff>
      <xdr:row>238</xdr:row>
      <xdr:rowOff>148871</xdr:rowOff>
    </xdr:to>
    <xdr:pic>
      <xdr:nvPicPr>
        <xdr:cNvPr id="34" name="Afbeelding 33">
          <a:extLst>
            <a:ext uri="{FF2B5EF4-FFF2-40B4-BE49-F238E27FC236}">
              <a16:creationId xmlns:a16="http://schemas.microsoft.com/office/drawing/2014/main" id="{AC1F78A2-2C71-43BE-964D-12410D6D3DA3}"/>
            </a:ext>
          </a:extLst>
        </xdr:cNvPr>
        <xdr:cNvPicPr>
          <a:picLocks noChangeAspect="1"/>
        </xdr:cNvPicPr>
      </xdr:nvPicPr>
      <xdr:blipFill>
        <a:blip xmlns:r="http://schemas.openxmlformats.org/officeDocument/2006/relationships" r:embed="rId12"/>
        <a:stretch>
          <a:fillRect/>
        </a:stretch>
      </xdr:blipFill>
      <xdr:spPr>
        <a:xfrm>
          <a:off x="6078070" y="41085247"/>
          <a:ext cx="2588801" cy="2300400"/>
        </a:xfrm>
        <a:prstGeom prst="rect">
          <a:avLst/>
        </a:prstGeom>
        <a:ln>
          <a:solidFill>
            <a:srgbClr val="FF6600"/>
          </a:solidFill>
        </a:ln>
      </xdr:spPr>
    </xdr:pic>
    <xdr:clientData/>
  </xdr:twoCellAnchor>
  <xdr:twoCellAnchor>
    <xdr:from>
      <xdr:col>1</xdr:col>
      <xdr:colOff>53789</xdr:colOff>
      <xdr:row>0</xdr:row>
      <xdr:rowOff>80681</xdr:rowOff>
    </xdr:from>
    <xdr:to>
      <xdr:col>16</xdr:col>
      <xdr:colOff>519953</xdr:colOff>
      <xdr:row>196</xdr:row>
      <xdr:rowOff>161365</xdr:rowOff>
    </xdr:to>
    <xdr:sp macro="" textlink="">
      <xdr:nvSpPr>
        <xdr:cNvPr id="37" name="Rechthoek 36">
          <a:extLst>
            <a:ext uri="{FF2B5EF4-FFF2-40B4-BE49-F238E27FC236}">
              <a16:creationId xmlns:a16="http://schemas.microsoft.com/office/drawing/2014/main" id="{5E3FB6A0-2A72-3B19-2326-93A0A19B38D8}"/>
            </a:ext>
          </a:extLst>
        </xdr:cNvPr>
        <xdr:cNvSpPr/>
      </xdr:nvSpPr>
      <xdr:spPr>
        <a:xfrm>
          <a:off x="744071" y="80681"/>
          <a:ext cx="9170894" cy="35787108"/>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62753</xdr:colOff>
      <xdr:row>200</xdr:row>
      <xdr:rowOff>71718</xdr:rowOff>
    </xdr:from>
    <xdr:to>
      <xdr:col>17</xdr:col>
      <xdr:colOff>412376</xdr:colOff>
      <xdr:row>243</xdr:row>
      <xdr:rowOff>143435</xdr:rowOff>
    </xdr:to>
    <xdr:sp macro="" textlink="">
      <xdr:nvSpPr>
        <xdr:cNvPr id="38" name="Rechthoek 37">
          <a:extLst>
            <a:ext uri="{FF2B5EF4-FFF2-40B4-BE49-F238E27FC236}">
              <a16:creationId xmlns:a16="http://schemas.microsoft.com/office/drawing/2014/main" id="{C61C4D87-2D3D-4B3B-8366-82262EEC74A6}"/>
            </a:ext>
          </a:extLst>
        </xdr:cNvPr>
        <xdr:cNvSpPr/>
      </xdr:nvSpPr>
      <xdr:spPr>
        <a:xfrm>
          <a:off x="753035" y="36495318"/>
          <a:ext cx="9663953" cy="7781364"/>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80682</xdr:colOff>
      <xdr:row>0</xdr:row>
      <xdr:rowOff>53786</xdr:rowOff>
    </xdr:from>
    <xdr:to>
      <xdr:col>39</xdr:col>
      <xdr:colOff>358588</xdr:colOff>
      <xdr:row>185</xdr:row>
      <xdr:rowOff>44824</xdr:rowOff>
    </xdr:to>
    <xdr:sp macro="" textlink="">
      <xdr:nvSpPr>
        <xdr:cNvPr id="39" name="Rechthoek 38">
          <a:extLst>
            <a:ext uri="{FF2B5EF4-FFF2-40B4-BE49-F238E27FC236}">
              <a16:creationId xmlns:a16="http://schemas.microsoft.com/office/drawing/2014/main" id="{A249AC96-CA7B-D3AC-4E50-3B24BF4B4974}"/>
            </a:ext>
          </a:extLst>
        </xdr:cNvPr>
        <xdr:cNvSpPr/>
      </xdr:nvSpPr>
      <xdr:spPr>
        <a:xfrm>
          <a:off x="10085294" y="53786"/>
          <a:ext cx="13689106" cy="3372522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15240</xdr:rowOff>
    </xdr:from>
    <xdr:to>
      <xdr:col>5</xdr:col>
      <xdr:colOff>137160</xdr:colOff>
      <xdr:row>4</xdr:row>
      <xdr:rowOff>15240</xdr:rowOff>
    </xdr:to>
    <xdr:sp macro="" textlink="">
      <xdr:nvSpPr>
        <xdr:cNvPr id="3" name="Tekstvak 2">
          <a:hlinkClick xmlns:r="http://schemas.openxmlformats.org/officeDocument/2006/relationships" r:id="rId1"/>
          <a:extLst>
            <a:ext uri="{FF2B5EF4-FFF2-40B4-BE49-F238E27FC236}">
              <a16:creationId xmlns:a16="http://schemas.microsoft.com/office/drawing/2014/main" id="{3F4B8D94-D9A2-476A-9407-B65C220DFC85}"/>
            </a:ext>
          </a:extLst>
        </xdr:cNvPr>
        <xdr:cNvSpPr txBox="1"/>
      </xdr:nvSpPr>
      <xdr:spPr>
        <a:xfrm>
          <a:off x="0" y="198120"/>
          <a:ext cx="6035040" cy="548640"/>
        </a:xfrm>
        <a:prstGeom prst="rect">
          <a:avLst/>
        </a:prstGeom>
        <a:solidFill>
          <a:srgbClr val="FFC000">
            <a:alpha val="5019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hierboven in de cel</a:t>
          </a:r>
          <a:r>
            <a:rPr lang="nl-NL" sz="900" baseline="0"/>
            <a:t> A1 de volledig gekopieerde  (CtrlA, CtrlC)</a:t>
          </a:r>
        </a:p>
        <a:p>
          <a:r>
            <a:rPr lang="nl-NL" sz="900" baseline="0"/>
            <a:t>UNIEC datafile (csv).</a:t>
          </a:r>
          <a:endParaRPr lang="nl-NL" sz="900"/>
        </a:p>
      </xdr:txBody>
    </xdr:sp>
    <xdr:clientData/>
  </xdr:twoCellAnchor>
  <xdr:twoCellAnchor>
    <xdr:from>
      <xdr:col>0</xdr:col>
      <xdr:colOff>0</xdr:colOff>
      <xdr:row>1</xdr:row>
      <xdr:rowOff>15240</xdr:rowOff>
    </xdr:from>
    <xdr:to>
      <xdr:col>5</xdr:col>
      <xdr:colOff>137160</xdr:colOff>
      <xdr:row>4</xdr:row>
      <xdr:rowOff>15240</xdr:rowOff>
    </xdr:to>
    <xdr:sp macro="" textlink="">
      <xdr:nvSpPr>
        <xdr:cNvPr id="9" name="Tekstvak 8">
          <a:hlinkClick xmlns:r="http://schemas.openxmlformats.org/officeDocument/2006/relationships" r:id="rId1"/>
          <a:extLst>
            <a:ext uri="{FF2B5EF4-FFF2-40B4-BE49-F238E27FC236}">
              <a16:creationId xmlns:a16="http://schemas.microsoft.com/office/drawing/2014/main" id="{1BCAF2B7-E7C9-4EC2-8D7C-B0C58F6C0B2E}"/>
            </a:ext>
          </a:extLst>
        </xdr:cNvPr>
        <xdr:cNvSpPr txBox="1"/>
      </xdr:nvSpPr>
      <xdr:spPr>
        <a:xfrm>
          <a:off x="0" y="198120"/>
          <a:ext cx="6035040" cy="548640"/>
        </a:xfrm>
        <a:prstGeom prst="rect">
          <a:avLst/>
        </a:prstGeom>
        <a:solidFill>
          <a:srgbClr val="FFC000">
            <a:alpha val="5019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hierboven in de cel</a:t>
          </a:r>
          <a:r>
            <a:rPr lang="nl-NL" sz="900" baseline="0"/>
            <a:t> A1 de volledig gekopieerde  (CtrlA, CtrlC)</a:t>
          </a:r>
        </a:p>
        <a:p>
          <a:r>
            <a:rPr lang="nl-NL" sz="900" baseline="0"/>
            <a:t>UNIEC datafile (csv).</a:t>
          </a:r>
          <a:endParaRPr lang="nl-NL"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30480</xdr:rowOff>
    </xdr:from>
    <xdr:to>
      <xdr:col>6</xdr:col>
      <xdr:colOff>137160</xdr:colOff>
      <xdr:row>4</xdr:row>
      <xdr:rowOff>0</xdr:rowOff>
    </xdr:to>
    <xdr:sp macro="" textlink="">
      <xdr:nvSpPr>
        <xdr:cNvPr id="3" name="Tekstvak 2">
          <a:hlinkClick xmlns:r="http://schemas.openxmlformats.org/officeDocument/2006/relationships" r:id="rId1"/>
          <a:extLst>
            <a:ext uri="{FF2B5EF4-FFF2-40B4-BE49-F238E27FC236}">
              <a16:creationId xmlns:a16="http://schemas.microsoft.com/office/drawing/2014/main" id="{6D420CB4-0AC7-4B61-AA52-E36E8762C2CC}"/>
            </a:ext>
          </a:extLst>
        </xdr:cNvPr>
        <xdr:cNvSpPr txBox="1"/>
      </xdr:nvSpPr>
      <xdr:spPr>
        <a:xfrm>
          <a:off x="0" y="213360"/>
          <a:ext cx="6751320" cy="518160"/>
        </a:xfrm>
        <a:prstGeom prst="rect">
          <a:avLst/>
        </a:prstGeom>
        <a:solidFill>
          <a:srgbClr val="FFC000">
            <a:alpha val="5019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30480</xdr:rowOff>
    </xdr:from>
    <xdr:to>
      <xdr:col>6</xdr:col>
      <xdr:colOff>137160</xdr:colOff>
      <xdr:row>4</xdr:row>
      <xdr:rowOff>7620</xdr:rowOff>
    </xdr:to>
    <xdr:sp macro="" textlink="">
      <xdr:nvSpPr>
        <xdr:cNvPr id="3" name="Tekstvak 2">
          <a:hlinkClick xmlns:r="http://schemas.openxmlformats.org/officeDocument/2006/relationships" r:id="rId1"/>
          <a:extLst>
            <a:ext uri="{FF2B5EF4-FFF2-40B4-BE49-F238E27FC236}">
              <a16:creationId xmlns:a16="http://schemas.microsoft.com/office/drawing/2014/main" id="{58A2AE63-A40F-48E0-AF00-D572469CBEB2}"/>
            </a:ext>
          </a:extLst>
        </xdr:cNvPr>
        <xdr:cNvSpPr txBox="1"/>
      </xdr:nvSpPr>
      <xdr:spPr>
        <a:xfrm>
          <a:off x="0" y="213360"/>
          <a:ext cx="6736080" cy="525780"/>
        </a:xfrm>
        <a:prstGeom prst="rect">
          <a:avLst/>
        </a:prstGeom>
        <a:solidFill>
          <a:srgbClr val="FFC000">
            <a:alpha val="5019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22860</xdr:rowOff>
    </xdr:from>
    <xdr:to>
      <xdr:col>6</xdr:col>
      <xdr:colOff>137160</xdr:colOff>
      <xdr:row>4</xdr:row>
      <xdr:rowOff>0</xdr:rowOff>
    </xdr:to>
    <xdr:sp macro="" textlink="">
      <xdr:nvSpPr>
        <xdr:cNvPr id="3" name="Tekstvak 2">
          <a:hlinkClick xmlns:r="http://schemas.openxmlformats.org/officeDocument/2006/relationships" r:id="rId1"/>
          <a:extLst>
            <a:ext uri="{FF2B5EF4-FFF2-40B4-BE49-F238E27FC236}">
              <a16:creationId xmlns:a16="http://schemas.microsoft.com/office/drawing/2014/main" id="{54FA4465-FA84-4E7A-8481-675AC66FBA40}"/>
            </a:ext>
          </a:extLst>
        </xdr:cNvPr>
        <xdr:cNvSpPr txBox="1"/>
      </xdr:nvSpPr>
      <xdr:spPr>
        <a:xfrm>
          <a:off x="0" y="205740"/>
          <a:ext cx="6408420" cy="525780"/>
        </a:xfrm>
        <a:prstGeom prst="rect">
          <a:avLst/>
        </a:prstGeom>
        <a:solidFill>
          <a:srgbClr val="FFC000">
            <a:alpha val="50196"/>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ym typeface="Wingdings 3" panose="05040102010807070707" pitchFamily="18" charset="2"/>
            </a:rPr>
            <a:t> </a:t>
          </a:r>
          <a:r>
            <a:rPr lang="nl-NL" sz="900"/>
            <a:t>Plak (CtrlV) hier in de cel</a:t>
          </a:r>
          <a:r>
            <a:rPr lang="nl-NL" sz="900" baseline="0"/>
            <a:t> A1 de volledig gekopieerde  (CtrlA, CtrlC)</a:t>
          </a:r>
        </a:p>
        <a:p>
          <a:r>
            <a:rPr lang="nl-NL" sz="900" baseline="0"/>
            <a:t>UNIEC datafile (csv).</a:t>
          </a:r>
          <a:endParaRPr lang="nl-NL" sz="9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276077</xdr:colOff>
      <xdr:row>20</xdr:row>
      <xdr:rowOff>0</xdr:rowOff>
    </xdr:from>
    <xdr:to>
      <xdr:col>6</xdr:col>
      <xdr:colOff>512521</xdr:colOff>
      <xdr:row>39</xdr:row>
      <xdr:rowOff>53789</xdr:rowOff>
    </xdr:to>
    <xdr:graphicFrame macro="">
      <xdr:nvGraphicFramePr>
        <xdr:cNvPr id="17" name="Grafiek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240729</xdr:colOff>
      <xdr:row>40</xdr:row>
      <xdr:rowOff>171450</xdr:rowOff>
    </xdr:from>
    <xdr:to>
      <xdr:col>6</xdr:col>
      <xdr:colOff>520367</xdr:colOff>
      <xdr:row>60</xdr:row>
      <xdr:rowOff>83457</xdr:rowOff>
    </xdr:to>
    <xdr:graphicFrame macro="">
      <xdr:nvGraphicFramePr>
        <xdr:cNvPr id="23" name="Grafiek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249382</xdr:colOff>
      <xdr:row>104</xdr:row>
      <xdr:rowOff>180111</xdr:rowOff>
    </xdr:from>
    <xdr:to>
      <xdr:col>7</xdr:col>
      <xdr:colOff>277091</xdr:colOff>
      <xdr:row>124</xdr:row>
      <xdr:rowOff>94212</xdr:rowOff>
    </xdr:to>
    <xdr:graphicFrame macro="">
      <xdr:nvGraphicFramePr>
        <xdr:cNvPr id="30" name="Grafiek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69278</xdr:colOff>
      <xdr:row>84</xdr:row>
      <xdr:rowOff>55417</xdr:rowOff>
    </xdr:from>
    <xdr:to>
      <xdr:col>13</xdr:col>
      <xdr:colOff>387927</xdr:colOff>
      <xdr:row>103</xdr:row>
      <xdr:rowOff>13851</xdr:rowOff>
    </xdr:to>
    <xdr:graphicFrame macro="">
      <xdr:nvGraphicFramePr>
        <xdr:cNvPr id="34" name="Grafiek 33">
          <a:extLst>
            <a:ext uri="{FF2B5EF4-FFF2-40B4-BE49-F238E27FC236}">
              <a16:creationId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249383</xdr:colOff>
      <xdr:row>84</xdr:row>
      <xdr:rowOff>27710</xdr:rowOff>
    </xdr:from>
    <xdr:to>
      <xdr:col>9</xdr:col>
      <xdr:colOff>429491</xdr:colOff>
      <xdr:row>103</xdr:row>
      <xdr:rowOff>31172</xdr:rowOff>
    </xdr:to>
    <xdr:graphicFrame macro="">
      <xdr:nvGraphicFramePr>
        <xdr:cNvPr id="35" name="Grafiek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237755</xdr:colOff>
      <xdr:row>171</xdr:row>
      <xdr:rowOff>88323</xdr:rowOff>
    </xdr:from>
    <xdr:to>
      <xdr:col>10</xdr:col>
      <xdr:colOff>124691</xdr:colOff>
      <xdr:row>191</xdr:row>
      <xdr:rowOff>40525</xdr:rowOff>
    </xdr:to>
    <xdr:graphicFrame macro="">
      <xdr:nvGraphicFramePr>
        <xdr:cNvPr id="39" name="Grafiek 38">
          <a:extLst>
            <a:ext uri="{FF2B5EF4-FFF2-40B4-BE49-F238E27FC236}">
              <a16:creationId xmlns:a16="http://schemas.microsoft.com/office/drawing/2014/main"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277091</xdr:colOff>
      <xdr:row>171</xdr:row>
      <xdr:rowOff>96982</xdr:rowOff>
    </xdr:from>
    <xdr:to>
      <xdr:col>13</xdr:col>
      <xdr:colOff>498765</xdr:colOff>
      <xdr:row>182</xdr:row>
      <xdr:rowOff>166256</xdr:rowOff>
    </xdr:to>
    <xdr:graphicFrame macro="">
      <xdr:nvGraphicFramePr>
        <xdr:cNvPr id="40" name="Grafiek 39">
          <a:extLst>
            <a:ext uri="{FF2B5EF4-FFF2-40B4-BE49-F238E27FC236}">
              <a16:creationId xmlns:a16="http://schemas.microsoft.com/office/drawing/2014/main"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526473</xdr:colOff>
      <xdr:row>105</xdr:row>
      <xdr:rowOff>38792</xdr:rowOff>
    </xdr:from>
    <xdr:to>
      <xdr:col>13</xdr:col>
      <xdr:colOff>415637</xdr:colOff>
      <xdr:row>124</xdr:row>
      <xdr:rowOff>108064</xdr:rowOff>
    </xdr:to>
    <xdr:graphicFrame macro="">
      <xdr:nvGraphicFramePr>
        <xdr:cNvPr id="16" name="Grafiek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235527</xdr:colOff>
      <xdr:row>149</xdr:row>
      <xdr:rowOff>138545</xdr:rowOff>
    </xdr:from>
    <xdr:to>
      <xdr:col>10</xdr:col>
      <xdr:colOff>138546</xdr:colOff>
      <xdr:row>169</xdr:row>
      <xdr:rowOff>41564</xdr:rowOff>
    </xdr:to>
    <xdr:graphicFrame macro="">
      <xdr:nvGraphicFramePr>
        <xdr:cNvPr id="18" name="Grafiek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243841</xdr:colOff>
      <xdr:row>149</xdr:row>
      <xdr:rowOff>139148</xdr:rowOff>
    </xdr:from>
    <xdr:to>
      <xdr:col>13</xdr:col>
      <xdr:colOff>518161</xdr:colOff>
      <xdr:row>169</xdr:row>
      <xdr:rowOff>32656</xdr:rowOff>
    </xdr:to>
    <xdr:graphicFrame macro="">
      <xdr:nvGraphicFramePr>
        <xdr:cNvPr id="20" name="Grafiek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277091</xdr:colOff>
      <xdr:row>183</xdr:row>
      <xdr:rowOff>110836</xdr:rowOff>
    </xdr:from>
    <xdr:to>
      <xdr:col>13</xdr:col>
      <xdr:colOff>484909</xdr:colOff>
      <xdr:row>191</xdr:row>
      <xdr:rowOff>27709</xdr:rowOff>
    </xdr:to>
    <xdr:sp macro="" textlink="">
      <xdr:nvSpPr>
        <xdr:cNvPr id="2" name="Rechthoek 1">
          <a:extLst>
            <a:ext uri="{FF2B5EF4-FFF2-40B4-BE49-F238E27FC236}">
              <a16:creationId xmlns:a16="http://schemas.microsoft.com/office/drawing/2014/main" id="{00000000-0008-0000-0700-000002000000}"/>
            </a:ext>
          </a:extLst>
        </xdr:cNvPr>
        <xdr:cNvSpPr/>
      </xdr:nvSpPr>
      <xdr:spPr>
        <a:xfrm>
          <a:off x="24439418" y="10044545"/>
          <a:ext cx="2036618" cy="13577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CO2 en Klima lessen</a:t>
          </a:r>
        </a:p>
      </xdr:txBody>
    </xdr:sp>
    <xdr:clientData/>
  </xdr:twoCellAnchor>
  <xdr:twoCellAnchor editAs="oneCell">
    <xdr:from>
      <xdr:col>10</xdr:col>
      <xdr:colOff>336486</xdr:colOff>
      <xdr:row>183</xdr:row>
      <xdr:rowOff>124346</xdr:rowOff>
    </xdr:from>
    <xdr:to>
      <xdr:col>13</xdr:col>
      <xdr:colOff>159123</xdr:colOff>
      <xdr:row>186</xdr:row>
      <xdr:rowOff>129541</xdr:rowOff>
    </xdr:to>
    <xdr:pic>
      <xdr:nvPicPr>
        <xdr:cNvPr id="3" name="Afbeelding 2" descr="Government logo | to homepage">
          <a:extLst>
            <a:ext uri="{FF2B5EF4-FFF2-40B4-BE49-F238E27FC236}">
              <a16:creationId xmlns:a16="http://schemas.microsoft.com/office/drawing/2014/main" id="{00000000-0008-0000-0700-000003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15049" b="8504"/>
        <a:stretch/>
      </xdr:blipFill>
      <xdr:spPr bwMode="auto">
        <a:xfrm>
          <a:off x="7270686" y="34117166"/>
          <a:ext cx="1758117" cy="553835"/>
        </a:xfrm>
        <a:prstGeom prst="rect">
          <a:avLst/>
        </a:prstGeom>
        <a:solidFill>
          <a:schemeClr val="bg1"/>
        </a:solidFill>
        <a:ln>
          <a:noFill/>
        </a:ln>
      </xdr:spPr>
    </xdr:pic>
    <xdr:clientData/>
  </xdr:twoCellAnchor>
  <xdr:twoCellAnchor editAs="oneCell">
    <xdr:from>
      <xdr:col>11</xdr:col>
      <xdr:colOff>191458</xdr:colOff>
      <xdr:row>186</xdr:row>
      <xdr:rowOff>60269</xdr:rowOff>
    </xdr:from>
    <xdr:to>
      <xdr:col>13</xdr:col>
      <xdr:colOff>315107</xdr:colOff>
      <xdr:row>189</xdr:row>
      <xdr:rowOff>37611</xdr:rowOff>
    </xdr:to>
    <xdr:pic>
      <xdr:nvPicPr>
        <xdr:cNvPr id="7" name="Afbeelding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71" t="16636" b="18334"/>
        <a:stretch/>
      </xdr:blipFill>
      <xdr:spPr>
        <a:xfrm>
          <a:off x="7735258" y="34601729"/>
          <a:ext cx="1449529" cy="525982"/>
        </a:xfrm>
        <a:prstGeom prst="rect">
          <a:avLst/>
        </a:prstGeom>
        <a:solidFill>
          <a:schemeClr val="bg1"/>
        </a:solidFill>
        <a:ln>
          <a:noFill/>
        </a:ln>
      </xdr:spPr>
    </xdr:pic>
    <xdr:clientData/>
  </xdr:twoCellAnchor>
  <xdr:twoCellAnchor editAs="oneCell">
    <xdr:from>
      <xdr:col>11</xdr:col>
      <xdr:colOff>218017</xdr:colOff>
      <xdr:row>189</xdr:row>
      <xdr:rowOff>132624</xdr:rowOff>
    </xdr:from>
    <xdr:to>
      <xdr:col>12</xdr:col>
      <xdr:colOff>711352</xdr:colOff>
      <xdr:row>190</xdr:row>
      <xdr:rowOff>136285</xdr:rowOff>
    </xdr:to>
    <xdr:pic>
      <xdr:nvPicPr>
        <xdr:cNvPr id="5" name="Afbeelding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3"/>
        <a:stretch>
          <a:fillRect/>
        </a:stretch>
      </xdr:blipFill>
      <xdr:spPr>
        <a:xfrm>
          <a:off x="7761817" y="35222724"/>
          <a:ext cx="1102935" cy="186541"/>
        </a:xfrm>
        <a:prstGeom prst="rect">
          <a:avLst/>
        </a:prstGeom>
        <a:solidFill>
          <a:schemeClr val="bg1"/>
        </a:solidFill>
        <a:ln>
          <a:noFill/>
        </a:ln>
      </xdr:spPr>
    </xdr:pic>
    <xdr:clientData/>
  </xdr:twoCellAnchor>
  <xdr:twoCellAnchor>
    <xdr:from>
      <xdr:col>1</xdr:col>
      <xdr:colOff>17931</xdr:colOff>
      <xdr:row>196</xdr:row>
      <xdr:rowOff>0</xdr:rowOff>
    </xdr:from>
    <xdr:to>
      <xdr:col>6</xdr:col>
      <xdr:colOff>120495</xdr:colOff>
      <xdr:row>211</xdr:row>
      <xdr:rowOff>0</xdr:rowOff>
    </xdr:to>
    <xdr:graphicFrame macro="">
      <xdr:nvGraphicFramePr>
        <xdr:cNvPr id="8" name="Grafiek 7">
          <a:extLst>
            <a:ext uri="{FF2B5EF4-FFF2-40B4-BE49-F238E27FC236}">
              <a16:creationId xmlns:a16="http://schemas.microsoft.com/office/drawing/2014/main" id="{D90CA21A-3FA6-44A5-B3F4-62601C79D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591670</xdr:colOff>
      <xdr:row>196</xdr:row>
      <xdr:rowOff>0</xdr:rowOff>
    </xdr:from>
    <xdr:to>
      <xdr:col>13</xdr:col>
      <xdr:colOff>602556</xdr:colOff>
      <xdr:row>211</xdr:row>
      <xdr:rowOff>0</xdr:rowOff>
    </xdr:to>
    <xdr:graphicFrame macro="">
      <xdr:nvGraphicFramePr>
        <xdr:cNvPr id="9" name="Grafiek 8">
          <a:extLst>
            <a:ext uri="{FF2B5EF4-FFF2-40B4-BE49-F238E27FC236}">
              <a16:creationId xmlns:a16="http://schemas.microsoft.com/office/drawing/2014/main" id="{09BEC7D8-B863-40DA-8A31-998655FB8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17931</xdr:colOff>
      <xdr:row>212</xdr:row>
      <xdr:rowOff>0</xdr:rowOff>
    </xdr:from>
    <xdr:to>
      <xdr:col>6</xdr:col>
      <xdr:colOff>120495</xdr:colOff>
      <xdr:row>227</xdr:row>
      <xdr:rowOff>0</xdr:rowOff>
    </xdr:to>
    <xdr:graphicFrame macro="">
      <xdr:nvGraphicFramePr>
        <xdr:cNvPr id="10" name="Grafiek 9">
          <a:extLst>
            <a:ext uri="{FF2B5EF4-FFF2-40B4-BE49-F238E27FC236}">
              <a16:creationId xmlns:a16="http://schemas.microsoft.com/office/drawing/2014/main" id="{6BBD68F1-3235-45D6-B86C-664745EAA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591670</xdr:colOff>
      <xdr:row>212</xdr:row>
      <xdr:rowOff>0</xdr:rowOff>
    </xdr:from>
    <xdr:to>
      <xdr:col>13</xdr:col>
      <xdr:colOff>602556</xdr:colOff>
      <xdr:row>227</xdr:row>
      <xdr:rowOff>0</xdr:rowOff>
    </xdr:to>
    <xdr:graphicFrame macro="">
      <xdr:nvGraphicFramePr>
        <xdr:cNvPr id="11" name="Grafiek 10">
          <a:extLst>
            <a:ext uri="{FF2B5EF4-FFF2-40B4-BE49-F238E27FC236}">
              <a16:creationId xmlns:a16="http://schemas.microsoft.com/office/drawing/2014/main" id="{5229BFAE-987D-4813-A1C5-6D5062A89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17931</xdr:colOff>
      <xdr:row>228</xdr:row>
      <xdr:rowOff>0</xdr:rowOff>
    </xdr:from>
    <xdr:to>
      <xdr:col>6</xdr:col>
      <xdr:colOff>120495</xdr:colOff>
      <xdr:row>243</xdr:row>
      <xdr:rowOff>0</xdr:rowOff>
    </xdr:to>
    <xdr:graphicFrame macro="">
      <xdr:nvGraphicFramePr>
        <xdr:cNvPr id="12" name="Grafiek 11">
          <a:extLst>
            <a:ext uri="{FF2B5EF4-FFF2-40B4-BE49-F238E27FC236}">
              <a16:creationId xmlns:a16="http://schemas.microsoft.com/office/drawing/2014/main" id="{8D4C0C83-F2AF-424C-98F5-CEC7A8DBD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26895</xdr:colOff>
      <xdr:row>62</xdr:row>
      <xdr:rowOff>12806</xdr:rowOff>
    </xdr:from>
    <xdr:to>
      <xdr:col>1</xdr:col>
      <xdr:colOff>1030941</xdr:colOff>
      <xdr:row>63</xdr:row>
      <xdr:rowOff>143501</xdr:rowOff>
    </xdr:to>
    <xdr:pic>
      <xdr:nvPicPr>
        <xdr:cNvPr id="32" name="Afbeelding 31" descr="Government logo | to homepage">
          <a:extLst>
            <a:ext uri="{FF2B5EF4-FFF2-40B4-BE49-F238E27FC236}">
              <a16:creationId xmlns:a16="http://schemas.microsoft.com/office/drawing/2014/main" id="{4B115CF2-82C8-42EC-9D54-8E4C4A116D71}"/>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r="15049" b="8504"/>
        <a:stretch/>
      </xdr:blipFill>
      <xdr:spPr bwMode="auto">
        <a:xfrm>
          <a:off x="636495" y="11577277"/>
          <a:ext cx="1004046" cy="309989"/>
        </a:xfrm>
        <a:prstGeom prst="rect">
          <a:avLst/>
        </a:prstGeom>
        <a:solidFill>
          <a:schemeClr val="bg1"/>
        </a:solidFill>
        <a:ln>
          <a:noFill/>
        </a:ln>
      </xdr:spPr>
    </xdr:pic>
    <xdr:clientData/>
  </xdr:twoCellAnchor>
  <xdr:twoCellAnchor editAs="oneCell">
    <xdr:from>
      <xdr:col>2</xdr:col>
      <xdr:colOff>170332</xdr:colOff>
      <xdr:row>62</xdr:row>
      <xdr:rowOff>8965</xdr:rowOff>
    </xdr:from>
    <xdr:to>
      <xdr:col>3</xdr:col>
      <xdr:colOff>439273</xdr:colOff>
      <xdr:row>63</xdr:row>
      <xdr:rowOff>141749</xdr:rowOff>
    </xdr:to>
    <xdr:pic>
      <xdr:nvPicPr>
        <xdr:cNvPr id="33" name="Afbeelding 32">
          <a:extLst>
            <a:ext uri="{FF2B5EF4-FFF2-40B4-BE49-F238E27FC236}">
              <a16:creationId xmlns:a16="http://schemas.microsoft.com/office/drawing/2014/main" id="{4525DACE-E8B9-4C28-BC0D-31C1D7499F3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871" t="16636" b="18334"/>
        <a:stretch/>
      </xdr:blipFill>
      <xdr:spPr>
        <a:xfrm>
          <a:off x="1918450" y="11573436"/>
          <a:ext cx="878541" cy="312078"/>
        </a:xfrm>
        <a:prstGeom prst="rect">
          <a:avLst/>
        </a:prstGeom>
        <a:solidFill>
          <a:schemeClr val="bg1"/>
        </a:solidFill>
        <a:ln>
          <a:noFill/>
        </a:ln>
      </xdr:spPr>
    </xdr:pic>
    <xdr:clientData/>
  </xdr:twoCellAnchor>
  <xdr:twoCellAnchor editAs="oneCell">
    <xdr:from>
      <xdr:col>3</xdr:col>
      <xdr:colOff>582708</xdr:colOff>
      <xdr:row>62</xdr:row>
      <xdr:rowOff>67877</xdr:rowOff>
    </xdr:from>
    <xdr:to>
      <xdr:col>5</xdr:col>
      <xdr:colOff>466167</xdr:colOff>
      <xdr:row>63</xdr:row>
      <xdr:rowOff>87849</xdr:rowOff>
    </xdr:to>
    <xdr:pic>
      <xdr:nvPicPr>
        <xdr:cNvPr id="36" name="Afbeelding 35">
          <a:extLst>
            <a:ext uri="{FF2B5EF4-FFF2-40B4-BE49-F238E27FC236}">
              <a16:creationId xmlns:a16="http://schemas.microsoft.com/office/drawing/2014/main" id="{4B424F72-1CBB-4A0B-9969-6764F7C61C10}"/>
            </a:ext>
          </a:extLst>
        </xdr:cNvPr>
        <xdr:cNvPicPr>
          <a:picLocks noChangeAspect="1"/>
        </xdr:cNvPicPr>
      </xdr:nvPicPr>
      <xdr:blipFill>
        <a:blip xmlns:r="http://schemas.openxmlformats.org/officeDocument/2006/relationships" r:embed="rId13"/>
        <a:stretch>
          <a:fillRect/>
        </a:stretch>
      </xdr:blipFill>
      <xdr:spPr>
        <a:xfrm>
          <a:off x="2940426" y="11632348"/>
          <a:ext cx="1201270" cy="199266"/>
        </a:xfrm>
        <a:prstGeom prst="rect">
          <a:avLst/>
        </a:prstGeom>
        <a:solidFill>
          <a:schemeClr val="bg1"/>
        </a:solidFill>
        <a:ln>
          <a:noFill/>
        </a:ln>
      </xdr:spPr>
    </xdr:pic>
    <xdr:clientData/>
  </xdr:twoCellAnchor>
  <xdr:twoCellAnchor editAs="oneCell">
    <xdr:from>
      <xdr:col>1</xdr:col>
      <xdr:colOff>17930</xdr:colOff>
      <xdr:row>126</xdr:row>
      <xdr:rowOff>21771</xdr:rowOff>
    </xdr:from>
    <xdr:to>
      <xdr:col>1</xdr:col>
      <xdr:colOff>1021976</xdr:colOff>
      <xdr:row>127</xdr:row>
      <xdr:rowOff>152466</xdr:rowOff>
    </xdr:to>
    <xdr:pic>
      <xdr:nvPicPr>
        <xdr:cNvPr id="37" name="Afbeelding 36" descr="Government logo | to homepage">
          <a:extLst>
            <a:ext uri="{FF2B5EF4-FFF2-40B4-BE49-F238E27FC236}">
              <a16:creationId xmlns:a16="http://schemas.microsoft.com/office/drawing/2014/main" id="{010A4487-7C11-4EE2-9B18-C9262CBD32B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r="15049" b="8504"/>
        <a:stretch/>
      </xdr:blipFill>
      <xdr:spPr bwMode="auto">
        <a:xfrm>
          <a:off x="627530" y="23114853"/>
          <a:ext cx="1004046" cy="309989"/>
        </a:xfrm>
        <a:prstGeom prst="rect">
          <a:avLst/>
        </a:prstGeom>
        <a:solidFill>
          <a:schemeClr val="bg1"/>
        </a:solidFill>
        <a:ln>
          <a:noFill/>
        </a:ln>
      </xdr:spPr>
    </xdr:pic>
    <xdr:clientData/>
  </xdr:twoCellAnchor>
  <xdr:twoCellAnchor editAs="oneCell">
    <xdr:from>
      <xdr:col>2</xdr:col>
      <xdr:colOff>161367</xdr:colOff>
      <xdr:row>126</xdr:row>
      <xdr:rowOff>17930</xdr:rowOff>
    </xdr:from>
    <xdr:to>
      <xdr:col>3</xdr:col>
      <xdr:colOff>430308</xdr:colOff>
      <xdr:row>127</xdr:row>
      <xdr:rowOff>150714</xdr:rowOff>
    </xdr:to>
    <xdr:pic>
      <xdr:nvPicPr>
        <xdr:cNvPr id="38" name="Afbeelding 37">
          <a:extLst>
            <a:ext uri="{FF2B5EF4-FFF2-40B4-BE49-F238E27FC236}">
              <a16:creationId xmlns:a16="http://schemas.microsoft.com/office/drawing/2014/main" id="{E0DFC92A-7B16-4E44-8DA1-13681667F1C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871" t="16636" b="18334"/>
        <a:stretch/>
      </xdr:blipFill>
      <xdr:spPr>
        <a:xfrm>
          <a:off x="1909485" y="23111012"/>
          <a:ext cx="878541" cy="312078"/>
        </a:xfrm>
        <a:prstGeom prst="rect">
          <a:avLst/>
        </a:prstGeom>
        <a:solidFill>
          <a:schemeClr val="bg1"/>
        </a:solidFill>
        <a:ln>
          <a:noFill/>
        </a:ln>
      </xdr:spPr>
    </xdr:pic>
    <xdr:clientData/>
  </xdr:twoCellAnchor>
  <xdr:twoCellAnchor editAs="oneCell">
    <xdr:from>
      <xdr:col>3</xdr:col>
      <xdr:colOff>573743</xdr:colOff>
      <xdr:row>126</xdr:row>
      <xdr:rowOff>76842</xdr:rowOff>
    </xdr:from>
    <xdr:to>
      <xdr:col>5</xdr:col>
      <xdr:colOff>457202</xdr:colOff>
      <xdr:row>127</xdr:row>
      <xdr:rowOff>96814</xdr:rowOff>
    </xdr:to>
    <xdr:pic>
      <xdr:nvPicPr>
        <xdr:cNvPr id="41" name="Afbeelding 40">
          <a:extLst>
            <a:ext uri="{FF2B5EF4-FFF2-40B4-BE49-F238E27FC236}">
              <a16:creationId xmlns:a16="http://schemas.microsoft.com/office/drawing/2014/main" id="{0EA0AE39-901E-4302-8C12-B49582049BB0}"/>
            </a:ext>
          </a:extLst>
        </xdr:cNvPr>
        <xdr:cNvPicPr>
          <a:picLocks noChangeAspect="1"/>
        </xdr:cNvPicPr>
      </xdr:nvPicPr>
      <xdr:blipFill>
        <a:blip xmlns:r="http://schemas.openxmlformats.org/officeDocument/2006/relationships" r:embed="rId13"/>
        <a:stretch>
          <a:fillRect/>
        </a:stretch>
      </xdr:blipFill>
      <xdr:spPr>
        <a:xfrm>
          <a:off x="2931461" y="23169924"/>
          <a:ext cx="1201270" cy="199266"/>
        </a:xfrm>
        <a:prstGeom prst="rect">
          <a:avLst/>
        </a:prstGeom>
        <a:solidFill>
          <a:schemeClr val="bg1"/>
        </a:solidFill>
        <a:ln>
          <a:noFill/>
        </a:ln>
      </xdr:spPr>
    </xdr:pic>
    <xdr:clientData/>
  </xdr:twoCellAnchor>
  <xdr:twoCellAnchor editAs="oneCell">
    <xdr:from>
      <xdr:col>1</xdr:col>
      <xdr:colOff>70438</xdr:colOff>
      <xdr:row>256</xdr:row>
      <xdr:rowOff>1</xdr:rowOff>
    </xdr:from>
    <xdr:to>
      <xdr:col>1</xdr:col>
      <xdr:colOff>1074484</xdr:colOff>
      <xdr:row>257</xdr:row>
      <xdr:rowOff>130695</xdr:rowOff>
    </xdr:to>
    <xdr:pic>
      <xdr:nvPicPr>
        <xdr:cNvPr id="42" name="Afbeelding 41" descr="Government logo | to homepage">
          <a:extLst>
            <a:ext uri="{FF2B5EF4-FFF2-40B4-BE49-F238E27FC236}">
              <a16:creationId xmlns:a16="http://schemas.microsoft.com/office/drawing/2014/main" id="{553E6BC4-D1CE-4702-A61D-4FCB0A64A3FB}"/>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r="15049" b="8504"/>
        <a:stretch/>
      </xdr:blipFill>
      <xdr:spPr bwMode="auto">
        <a:xfrm>
          <a:off x="680038" y="48506744"/>
          <a:ext cx="1004046" cy="315751"/>
        </a:xfrm>
        <a:prstGeom prst="rect">
          <a:avLst/>
        </a:prstGeom>
        <a:solidFill>
          <a:schemeClr val="bg1"/>
        </a:solidFill>
        <a:ln>
          <a:noFill/>
        </a:ln>
      </xdr:spPr>
    </xdr:pic>
    <xdr:clientData/>
  </xdr:twoCellAnchor>
  <xdr:twoCellAnchor editAs="oneCell">
    <xdr:from>
      <xdr:col>2</xdr:col>
      <xdr:colOff>213875</xdr:colOff>
      <xdr:row>255</xdr:row>
      <xdr:rowOff>181217</xdr:rowOff>
    </xdr:from>
    <xdr:to>
      <xdr:col>3</xdr:col>
      <xdr:colOff>482816</xdr:colOff>
      <xdr:row>257</xdr:row>
      <xdr:rowOff>128943</xdr:rowOff>
    </xdr:to>
    <xdr:pic>
      <xdr:nvPicPr>
        <xdr:cNvPr id="43" name="Afbeelding 42">
          <a:extLst>
            <a:ext uri="{FF2B5EF4-FFF2-40B4-BE49-F238E27FC236}">
              <a16:creationId xmlns:a16="http://schemas.microsoft.com/office/drawing/2014/main" id="{201F0925-B572-4CFA-B6B7-5B40A656A5ED}"/>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871" t="16636" b="18334"/>
        <a:stretch/>
      </xdr:blipFill>
      <xdr:spPr>
        <a:xfrm>
          <a:off x="1955589" y="48502903"/>
          <a:ext cx="878541" cy="317840"/>
        </a:xfrm>
        <a:prstGeom prst="rect">
          <a:avLst/>
        </a:prstGeom>
        <a:solidFill>
          <a:schemeClr val="bg1"/>
        </a:solidFill>
        <a:ln>
          <a:noFill/>
        </a:ln>
      </xdr:spPr>
    </xdr:pic>
    <xdr:clientData/>
  </xdr:twoCellAnchor>
  <xdr:twoCellAnchor editAs="oneCell">
    <xdr:from>
      <xdr:col>3</xdr:col>
      <xdr:colOff>626251</xdr:colOff>
      <xdr:row>256</xdr:row>
      <xdr:rowOff>55072</xdr:rowOff>
    </xdr:from>
    <xdr:to>
      <xdr:col>5</xdr:col>
      <xdr:colOff>509710</xdr:colOff>
      <xdr:row>257</xdr:row>
      <xdr:rowOff>75043</xdr:rowOff>
    </xdr:to>
    <xdr:pic>
      <xdr:nvPicPr>
        <xdr:cNvPr id="44" name="Afbeelding 43">
          <a:extLst>
            <a:ext uri="{FF2B5EF4-FFF2-40B4-BE49-F238E27FC236}">
              <a16:creationId xmlns:a16="http://schemas.microsoft.com/office/drawing/2014/main" id="{870F20AE-E7D9-4BBA-9736-B2ADFAB9955A}"/>
            </a:ext>
          </a:extLst>
        </xdr:cNvPr>
        <xdr:cNvPicPr>
          <a:picLocks noChangeAspect="1"/>
        </xdr:cNvPicPr>
      </xdr:nvPicPr>
      <xdr:blipFill>
        <a:blip xmlns:r="http://schemas.openxmlformats.org/officeDocument/2006/relationships" r:embed="rId13"/>
        <a:stretch>
          <a:fillRect/>
        </a:stretch>
      </xdr:blipFill>
      <xdr:spPr>
        <a:xfrm>
          <a:off x="2977565" y="48561815"/>
          <a:ext cx="1200631" cy="205028"/>
        </a:xfrm>
        <a:prstGeom prst="rect">
          <a:avLst/>
        </a:prstGeom>
        <a:solidFill>
          <a:schemeClr val="bg1"/>
        </a:solidFill>
        <a:ln>
          <a:noFill/>
        </a:ln>
      </xdr:spPr>
    </xdr:pic>
    <xdr:clientData/>
  </xdr:twoCellAnchor>
  <xdr:twoCellAnchor>
    <xdr:from>
      <xdr:col>1</xdr:col>
      <xdr:colOff>45720</xdr:colOff>
      <xdr:row>11</xdr:row>
      <xdr:rowOff>15240</xdr:rowOff>
    </xdr:from>
    <xdr:to>
      <xdr:col>13</xdr:col>
      <xdr:colOff>556260</xdr:colOff>
      <xdr:row>12</xdr:row>
      <xdr:rowOff>213360</xdr:rowOff>
    </xdr:to>
    <xdr:sp macro="" textlink="">
      <xdr:nvSpPr>
        <xdr:cNvPr id="45" name="Rechthoek 44">
          <a:extLst>
            <a:ext uri="{FF2B5EF4-FFF2-40B4-BE49-F238E27FC236}">
              <a16:creationId xmlns:a16="http://schemas.microsoft.com/office/drawing/2014/main" id="{5DE416CF-41E1-4438-E82F-FDF6AC8617FD}"/>
            </a:ext>
          </a:extLst>
        </xdr:cNvPr>
        <xdr:cNvSpPr/>
      </xdr:nvSpPr>
      <xdr:spPr>
        <a:xfrm>
          <a:off x="655320" y="2461260"/>
          <a:ext cx="8656320" cy="38100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12</xdr:col>
      <xdr:colOff>106680</xdr:colOff>
      <xdr:row>5</xdr:row>
      <xdr:rowOff>38100</xdr:rowOff>
    </xdr:from>
    <xdr:to>
      <xdr:col>13</xdr:col>
      <xdr:colOff>571500</xdr:colOff>
      <xdr:row>9</xdr:row>
      <xdr:rowOff>144780</xdr:rowOff>
    </xdr:to>
    <xdr:sp macro="" textlink="">
      <xdr:nvSpPr>
        <xdr:cNvPr id="47" name="Rechthoek 46">
          <a:extLst>
            <a:ext uri="{FF2B5EF4-FFF2-40B4-BE49-F238E27FC236}">
              <a16:creationId xmlns:a16="http://schemas.microsoft.com/office/drawing/2014/main" id="{2DB2F54C-0B03-4BB8-8D88-5B209D7C4A8B}"/>
            </a:ext>
          </a:extLst>
        </xdr:cNvPr>
        <xdr:cNvSpPr/>
      </xdr:nvSpPr>
      <xdr:spPr>
        <a:xfrm>
          <a:off x="8145780" y="1386840"/>
          <a:ext cx="1181100" cy="83820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22860</xdr:colOff>
      <xdr:row>69</xdr:row>
      <xdr:rowOff>22860</xdr:rowOff>
    </xdr:from>
    <xdr:to>
      <xdr:col>13</xdr:col>
      <xdr:colOff>586740</xdr:colOff>
      <xdr:row>73</xdr:row>
      <xdr:rowOff>167640</xdr:rowOff>
    </xdr:to>
    <xdr:sp macro="" textlink="">
      <xdr:nvSpPr>
        <xdr:cNvPr id="48" name="Rechthoek 47">
          <a:extLst>
            <a:ext uri="{FF2B5EF4-FFF2-40B4-BE49-F238E27FC236}">
              <a16:creationId xmlns:a16="http://schemas.microsoft.com/office/drawing/2014/main" id="{601651CA-190B-CDAD-CA0C-B9B887E56BC6}"/>
            </a:ext>
          </a:extLst>
        </xdr:cNvPr>
        <xdr:cNvSpPr/>
      </xdr:nvSpPr>
      <xdr:spPr>
        <a:xfrm>
          <a:off x="632460" y="13121640"/>
          <a:ext cx="8709660" cy="87630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22860</xdr:colOff>
      <xdr:row>75</xdr:row>
      <xdr:rowOff>22860</xdr:rowOff>
    </xdr:from>
    <xdr:to>
      <xdr:col>7</xdr:col>
      <xdr:colOff>586740</xdr:colOff>
      <xdr:row>81</xdr:row>
      <xdr:rowOff>160020</xdr:rowOff>
    </xdr:to>
    <xdr:sp macro="" textlink="">
      <xdr:nvSpPr>
        <xdr:cNvPr id="49" name="Rechthoek 48">
          <a:extLst>
            <a:ext uri="{FF2B5EF4-FFF2-40B4-BE49-F238E27FC236}">
              <a16:creationId xmlns:a16="http://schemas.microsoft.com/office/drawing/2014/main" id="{A0FAD04C-ED0D-4654-9D1B-792DAD1E0914}"/>
            </a:ext>
          </a:extLst>
        </xdr:cNvPr>
        <xdr:cNvSpPr/>
      </xdr:nvSpPr>
      <xdr:spPr>
        <a:xfrm>
          <a:off x="632460" y="14218920"/>
          <a:ext cx="4945380" cy="123444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15240</xdr:colOff>
      <xdr:row>135</xdr:row>
      <xdr:rowOff>38100</xdr:rowOff>
    </xdr:from>
    <xdr:to>
      <xdr:col>13</xdr:col>
      <xdr:colOff>579120</xdr:colOff>
      <xdr:row>139</xdr:row>
      <xdr:rowOff>175260</xdr:rowOff>
    </xdr:to>
    <xdr:sp macro="" textlink="">
      <xdr:nvSpPr>
        <xdr:cNvPr id="50" name="Rechthoek 49">
          <a:extLst>
            <a:ext uri="{FF2B5EF4-FFF2-40B4-BE49-F238E27FC236}">
              <a16:creationId xmlns:a16="http://schemas.microsoft.com/office/drawing/2014/main" id="{6137203F-936F-1B9D-1FC9-B31EB83C83B2}"/>
            </a:ext>
          </a:extLst>
        </xdr:cNvPr>
        <xdr:cNvSpPr/>
      </xdr:nvSpPr>
      <xdr:spPr>
        <a:xfrm>
          <a:off x="624840" y="25252680"/>
          <a:ext cx="8709660" cy="86868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30480</xdr:colOff>
      <xdr:row>141</xdr:row>
      <xdr:rowOff>38100</xdr:rowOff>
    </xdr:from>
    <xdr:to>
      <xdr:col>7</xdr:col>
      <xdr:colOff>556260</xdr:colOff>
      <xdr:row>147</xdr:row>
      <xdr:rowOff>160020</xdr:rowOff>
    </xdr:to>
    <xdr:sp macro="" textlink="">
      <xdr:nvSpPr>
        <xdr:cNvPr id="51" name="Rechthoek 50">
          <a:extLst>
            <a:ext uri="{FF2B5EF4-FFF2-40B4-BE49-F238E27FC236}">
              <a16:creationId xmlns:a16="http://schemas.microsoft.com/office/drawing/2014/main" id="{3453C0F9-A049-4B3B-B756-817123852C91}"/>
            </a:ext>
          </a:extLst>
        </xdr:cNvPr>
        <xdr:cNvSpPr/>
      </xdr:nvSpPr>
      <xdr:spPr>
        <a:xfrm>
          <a:off x="640080" y="26349960"/>
          <a:ext cx="4907280" cy="121920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77288</xdr:colOff>
      <xdr:row>255</xdr:row>
      <xdr:rowOff>41366</xdr:rowOff>
    </xdr:from>
    <xdr:to>
      <xdr:col>14</xdr:col>
      <xdr:colOff>8708</xdr:colOff>
      <xdr:row>257</xdr:row>
      <xdr:rowOff>155666</xdr:rowOff>
    </xdr:to>
    <xdr:sp macro="" textlink="">
      <xdr:nvSpPr>
        <xdr:cNvPr id="52" name="Rechthoek 51">
          <a:extLst>
            <a:ext uri="{FF2B5EF4-FFF2-40B4-BE49-F238E27FC236}">
              <a16:creationId xmlns:a16="http://schemas.microsoft.com/office/drawing/2014/main" id="{2950231D-D4FF-BF08-24D1-C14926EF2960}"/>
            </a:ext>
          </a:extLst>
        </xdr:cNvPr>
        <xdr:cNvSpPr/>
      </xdr:nvSpPr>
      <xdr:spPr>
        <a:xfrm>
          <a:off x="686888" y="48363052"/>
          <a:ext cx="8683534" cy="484414"/>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464820</xdr:colOff>
      <xdr:row>4</xdr:row>
      <xdr:rowOff>76200</xdr:rowOff>
    </xdr:from>
    <xdr:to>
      <xdr:col>22</xdr:col>
      <xdr:colOff>114300</xdr:colOff>
      <xdr:row>18</xdr:row>
      <xdr:rowOff>45720</xdr:rowOff>
    </xdr:to>
    <xdr:sp macro="" textlink="">
      <xdr:nvSpPr>
        <xdr:cNvPr id="53" name="Rechthoek 52">
          <a:extLst>
            <a:ext uri="{FF2B5EF4-FFF2-40B4-BE49-F238E27FC236}">
              <a16:creationId xmlns:a16="http://schemas.microsoft.com/office/drawing/2014/main" id="{797C5505-4AC8-E090-B51D-914D8940B690}"/>
            </a:ext>
          </a:extLst>
        </xdr:cNvPr>
        <xdr:cNvSpPr/>
      </xdr:nvSpPr>
      <xdr:spPr>
        <a:xfrm>
          <a:off x="9829800" y="1242060"/>
          <a:ext cx="4526280" cy="313944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30480</xdr:colOff>
      <xdr:row>10</xdr:row>
      <xdr:rowOff>22860</xdr:rowOff>
    </xdr:from>
    <xdr:to>
      <xdr:col>13</xdr:col>
      <xdr:colOff>586740</xdr:colOff>
      <xdr:row>63</xdr:row>
      <xdr:rowOff>160020</xdr:rowOff>
    </xdr:to>
    <xdr:sp macro="" textlink="">
      <xdr:nvSpPr>
        <xdr:cNvPr id="54" name="Rechthoek 53">
          <a:extLst>
            <a:ext uri="{FF2B5EF4-FFF2-40B4-BE49-F238E27FC236}">
              <a16:creationId xmlns:a16="http://schemas.microsoft.com/office/drawing/2014/main" id="{DF37FA87-0A7A-DA9E-86AA-E21ADAAF0707}"/>
            </a:ext>
          </a:extLst>
        </xdr:cNvPr>
        <xdr:cNvSpPr/>
      </xdr:nvSpPr>
      <xdr:spPr>
        <a:xfrm>
          <a:off x="640080" y="2286000"/>
          <a:ext cx="8702040" cy="1043940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68580</xdr:colOff>
      <xdr:row>83</xdr:row>
      <xdr:rowOff>68580</xdr:rowOff>
    </xdr:from>
    <xdr:to>
      <xdr:col>13</xdr:col>
      <xdr:colOff>502920</xdr:colOff>
      <xdr:row>128</xdr:row>
      <xdr:rowOff>7620</xdr:rowOff>
    </xdr:to>
    <xdr:sp macro="" textlink="">
      <xdr:nvSpPr>
        <xdr:cNvPr id="55" name="Rechthoek 54">
          <a:extLst>
            <a:ext uri="{FF2B5EF4-FFF2-40B4-BE49-F238E27FC236}">
              <a16:creationId xmlns:a16="http://schemas.microsoft.com/office/drawing/2014/main" id="{0C88896C-E8AE-3E99-F92E-711569189294}"/>
            </a:ext>
          </a:extLst>
        </xdr:cNvPr>
        <xdr:cNvSpPr/>
      </xdr:nvSpPr>
      <xdr:spPr>
        <a:xfrm>
          <a:off x="678180" y="15727680"/>
          <a:ext cx="8580120" cy="816864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22860</xdr:colOff>
      <xdr:row>200</xdr:row>
      <xdr:rowOff>26125</xdr:rowOff>
    </xdr:from>
    <xdr:to>
      <xdr:col>13</xdr:col>
      <xdr:colOff>586740</xdr:colOff>
      <xdr:row>253</xdr:row>
      <xdr:rowOff>21772</xdr:rowOff>
    </xdr:to>
    <xdr:sp macro="" textlink="">
      <xdr:nvSpPr>
        <xdr:cNvPr id="56" name="Rechthoek 55">
          <a:extLst>
            <a:ext uri="{FF2B5EF4-FFF2-40B4-BE49-F238E27FC236}">
              <a16:creationId xmlns:a16="http://schemas.microsoft.com/office/drawing/2014/main" id="{48E74368-D1C9-2C99-35F2-9591C4617E0C}"/>
            </a:ext>
          </a:extLst>
        </xdr:cNvPr>
        <xdr:cNvSpPr/>
      </xdr:nvSpPr>
      <xdr:spPr>
        <a:xfrm>
          <a:off x="632460" y="38169668"/>
          <a:ext cx="8706394" cy="9803675"/>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7</xdr:col>
      <xdr:colOff>0</xdr:colOff>
      <xdr:row>41</xdr:row>
      <xdr:rowOff>0</xdr:rowOff>
    </xdr:from>
    <xdr:to>
      <xdr:col>13</xdr:col>
      <xdr:colOff>188198</xdr:colOff>
      <xdr:row>60</xdr:row>
      <xdr:rowOff>94887</xdr:rowOff>
    </xdr:to>
    <xdr:graphicFrame macro="">
      <xdr:nvGraphicFramePr>
        <xdr:cNvPr id="14" name="Grafiek 13">
          <a:extLst>
            <a:ext uri="{FF2B5EF4-FFF2-40B4-BE49-F238E27FC236}">
              <a16:creationId xmlns:a16="http://schemas.microsoft.com/office/drawing/2014/main" id="{D3CDC8FA-9766-45AA-B511-4DB77C2C4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20</xdr:row>
      <xdr:rowOff>0</xdr:rowOff>
    </xdr:from>
    <xdr:to>
      <xdr:col>13</xdr:col>
      <xdr:colOff>161364</xdr:colOff>
      <xdr:row>39</xdr:row>
      <xdr:rowOff>44823</xdr:rowOff>
    </xdr:to>
    <xdr:graphicFrame macro="">
      <xdr:nvGraphicFramePr>
        <xdr:cNvPr id="15" name="Grafiek 14">
          <a:extLst>
            <a:ext uri="{FF2B5EF4-FFF2-40B4-BE49-F238E27FC236}">
              <a16:creationId xmlns:a16="http://schemas.microsoft.com/office/drawing/2014/main" id="{CEDA694D-29CE-49D6-ADB2-952C19C58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45720</xdr:colOff>
      <xdr:row>5</xdr:row>
      <xdr:rowOff>38100</xdr:rowOff>
    </xdr:from>
    <xdr:to>
      <xdr:col>3</xdr:col>
      <xdr:colOff>678180</xdr:colOff>
      <xdr:row>9</xdr:row>
      <xdr:rowOff>175260</xdr:rowOff>
    </xdr:to>
    <xdr:sp macro="" textlink="">
      <xdr:nvSpPr>
        <xdr:cNvPr id="21" name="Rechthoek 20">
          <a:extLst>
            <a:ext uri="{FF2B5EF4-FFF2-40B4-BE49-F238E27FC236}">
              <a16:creationId xmlns:a16="http://schemas.microsoft.com/office/drawing/2014/main" id="{260EC21F-7219-F688-C1C2-7EA48FD1A181}"/>
            </a:ext>
          </a:extLst>
        </xdr:cNvPr>
        <xdr:cNvSpPr/>
      </xdr:nvSpPr>
      <xdr:spPr>
        <a:xfrm>
          <a:off x="655320" y="1386840"/>
          <a:ext cx="2377440" cy="86868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8</xdr:col>
      <xdr:colOff>30480</xdr:colOff>
      <xdr:row>5</xdr:row>
      <xdr:rowOff>7620</xdr:rowOff>
    </xdr:from>
    <xdr:to>
      <xdr:col>8</xdr:col>
      <xdr:colOff>594360</xdr:colOff>
      <xdr:row>9</xdr:row>
      <xdr:rowOff>175260</xdr:rowOff>
    </xdr:to>
    <xdr:sp macro="" textlink="">
      <xdr:nvSpPr>
        <xdr:cNvPr id="22" name="Rechthoek 21">
          <a:extLst>
            <a:ext uri="{FF2B5EF4-FFF2-40B4-BE49-F238E27FC236}">
              <a16:creationId xmlns:a16="http://schemas.microsoft.com/office/drawing/2014/main" id="{B45F96A8-564E-4B5E-AF5F-320530C66E25}"/>
            </a:ext>
          </a:extLst>
        </xdr:cNvPr>
        <xdr:cNvSpPr/>
      </xdr:nvSpPr>
      <xdr:spPr>
        <a:xfrm>
          <a:off x="5631180" y="1356360"/>
          <a:ext cx="563880" cy="89916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xdr:col>
      <xdr:colOff>38100</xdr:colOff>
      <xdr:row>0</xdr:row>
      <xdr:rowOff>38100</xdr:rowOff>
    </xdr:from>
    <xdr:to>
      <xdr:col>13</xdr:col>
      <xdr:colOff>571500</xdr:colOff>
      <xdr:row>4</xdr:row>
      <xdr:rowOff>129540</xdr:rowOff>
    </xdr:to>
    <xdr:sp macro="" textlink="">
      <xdr:nvSpPr>
        <xdr:cNvPr id="25" name="Rechthoek 24">
          <a:extLst>
            <a:ext uri="{FF2B5EF4-FFF2-40B4-BE49-F238E27FC236}">
              <a16:creationId xmlns:a16="http://schemas.microsoft.com/office/drawing/2014/main" id="{B16C5033-E1A4-4F3F-8E23-4F66178D2B97}"/>
            </a:ext>
          </a:extLst>
        </xdr:cNvPr>
        <xdr:cNvSpPr/>
      </xdr:nvSpPr>
      <xdr:spPr>
        <a:xfrm>
          <a:off x="647700" y="38100"/>
          <a:ext cx="8679180" cy="125730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12</xdr:col>
      <xdr:colOff>53340</xdr:colOff>
      <xdr:row>5</xdr:row>
      <xdr:rowOff>7620</xdr:rowOff>
    </xdr:from>
    <xdr:to>
      <xdr:col>13</xdr:col>
      <xdr:colOff>563880</xdr:colOff>
      <xdr:row>9</xdr:row>
      <xdr:rowOff>175260</xdr:rowOff>
    </xdr:to>
    <xdr:sp macro="" textlink="">
      <xdr:nvSpPr>
        <xdr:cNvPr id="26" name="Rechthoek 25">
          <a:extLst>
            <a:ext uri="{FF2B5EF4-FFF2-40B4-BE49-F238E27FC236}">
              <a16:creationId xmlns:a16="http://schemas.microsoft.com/office/drawing/2014/main" id="{4F0E10D3-D8C0-4E8A-AD9C-D33047215B3D}"/>
            </a:ext>
          </a:extLst>
        </xdr:cNvPr>
        <xdr:cNvSpPr/>
      </xdr:nvSpPr>
      <xdr:spPr>
        <a:xfrm>
          <a:off x="8092440" y="1356360"/>
          <a:ext cx="1226820" cy="89916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14</xdr:col>
      <xdr:colOff>53340</xdr:colOff>
      <xdr:row>0</xdr:row>
      <xdr:rowOff>45720</xdr:rowOff>
    </xdr:from>
    <xdr:to>
      <xdr:col>26</xdr:col>
      <xdr:colOff>182880</xdr:colOff>
      <xdr:row>264</xdr:row>
      <xdr:rowOff>106680</xdr:rowOff>
    </xdr:to>
    <xdr:sp macro="" textlink="">
      <xdr:nvSpPr>
        <xdr:cNvPr id="6" name="Rechthoek 5">
          <a:extLst>
            <a:ext uri="{FF2B5EF4-FFF2-40B4-BE49-F238E27FC236}">
              <a16:creationId xmlns:a16="http://schemas.microsoft.com/office/drawing/2014/main" id="{989827F8-2115-B27B-7F81-61D3BCAC8F53}"/>
            </a:ext>
          </a:extLst>
        </xdr:cNvPr>
        <xdr:cNvSpPr/>
      </xdr:nvSpPr>
      <xdr:spPr>
        <a:xfrm>
          <a:off x="9418320" y="45720"/>
          <a:ext cx="7444740" cy="4947666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110</xdr:row>
      <xdr:rowOff>0</xdr:rowOff>
    </xdr:from>
    <xdr:to>
      <xdr:col>11</xdr:col>
      <xdr:colOff>176687</xdr:colOff>
      <xdr:row>113</xdr:row>
      <xdr:rowOff>164828</xdr:rowOff>
    </xdr:to>
    <xdr:pic>
      <xdr:nvPicPr>
        <xdr:cNvPr id="15" name="Afbeelding 14" descr="Government logo | to homepage">
          <a:extLst>
            <a:ext uri="{FF2B5EF4-FFF2-40B4-BE49-F238E27FC236}">
              <a16:creationId xmlns:a16="http://schemas.microsoft.com/office/drawing/2014/main" id="{BC71BB64-B1FA-4584-ABAE-9CF587EDC6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5049" b="8504"/>
        <a:stretch/>
      </xdr:blipFill>
      <xdr:spPr bwMode="auto">
        <a:xfrm>
          <a:off x="10809514" y="20791714"/>
          <a:ext cx="2332059" cy="720000"/>
        </a:xfrm>
        <a:prstGeom prst="rect">
          <a:avLst/>
        </a:prstGeom>
        <a:solidFill>
          <a:schemeClr val="bg1"/>
        </a:solidFill>
        <a:ln>
          <a:noFill/>
        </a:ln>
      </xdr:spPr>
    </xdr:pic>
    <xdr:clientData/>
  </xdr:twoCellAnchor>
  <xdr:twoCellAnchor editAs="oneCell">
    <xdr:from>
      <xdr:col>9</xdr:col>
      <xdr:colOff>0</xdr:colOff>
      <xdr:row>114</xdr:row>
      <xdr:rowOff>0</xdr:rowOff>
    </xdr:from>
    <xdr:to>
      <xdr:col>10</xdr:col>
      <xdr:colOff>645177</xdr:colOff>
      <xdr:row>117</xdr:row>
      <xdr:rowOff>56829</xdr:rowOff>
    </xdr:to>
    <xdr:pic>
      <xdr:nvPicPr>
        <xdr:cNvPr id="16" name="Afbeelding 15">
          <a:extLst>
            <a:ext uri="{FF2B5EF4-FFF2-40B4-BE49-F238E27FC236}">
              <a16:creationId xmlns:a16="http://schemas.microsoft.com/office/drawing/2014/main" id="{B269552C-7545-4E09-B4F4-00E2FA7780A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871" t="16636" b="18334"/>
        <a:stretch/>
      </xdr:blipFill>
      <xdr:spPr>
        <a:xfrm>
          <a:off x="10809514" y="21531943"/>
          <a:ext cx="1722863" cy="612000"/>
        </a:xfrm>
        <a:prstGeom prst="rect">
          <a:avLst/>
        </a:prstGeom>
        <a:solidFill>
          <a:schemeClr val="bg1"/>
        </a:solidFill>
        <a:ln>
          <a:noFill/>
        </a:ln>
      </xdr:spPr>
    </xdr:pic>
    <xdr:clientData/>
  </xdr:twoCellAnchor>
  <xdr:twoCellAnchor editAs="oneCell">
    <xdr:from>
      <xdr:col>9</xdr:col>
      <xdr:colOff>0</xdr:colOff>
      <xdr:row>118</xdr:row>
      <xdr:rowOff>0</xdr:rowOff>
    </xdr:from>
    <xdr:to>
      <xdr:col>10</xdr:col>
      <xdr:colOff>1051474</xdr:colOff>
      <xdr:row>119</xdr:row>
      <xdr:rowOff>168127</xdr:rowOff>
    </xdr:to>
    <xdr:pic>
      <xdr:nvPicPr>
        <xdr:cNvPr id="17" name="Afbeelding 16">
          <a:extLst>
            <a:ext uri="{FF2B5EF4-FFF2-40B4-BE49-F238E27FC236}">
              <a16:creationId xmlns:a16="http://schemas.microsoft.com/office/drawing/2014/main" id="{3419B922-A248-4077-8C5B-483F58AFC0D5}"/>
            </a:ext>
          </a:extLst>
        </xdr:cNvPr>
        <xdr:cNvPicPr>
          <a:picLocks noChangeAspect="1"/>
        </xdr:cNvPicPr>
      </xdr:nvPicPr>
      <xdr:blipFill>
        <a:blip xmlns:r="http://schemas.openxmlformats.org/officeDocument/2006/relationships" r:embed="rId3"/>
        <a:stretch>
          <a:fillRect/>
        </a:stretch>
      </xdr:blipFill>
      <xdr:spPr>
        <a:xfrm>
          <a:off x="10809514" y="22272171"/>
          <a:ext cx="2129160" cy="353185"/>
        </a:xfrm>
        <a:prstGeom prst="rect">
          <a:avLst/>
        </a:prstGeom>
        <a:solidFill>
          <a:schemeClr val="bg1"/>
        </a:solidFill>
        <a:ln>
          <a:noFill/>
        </a:ln>
      </xdr:spPr>
    </xdr:pic>
    <xdr:clientData/>
  </xdr:twoCellAnchor>
  <xdr:twoCellAnchor>
    <xdr:from>
      <xdr:col>1</xdr:col>
      <xdr:colOff>65314</xdr:colOff>
      <xdr:row>0</xdr:row>
      <xdr:rowOff>43542</xdr:rowOff>
    </xdr:from>
    <xdr:to>
      <xdr:col>11</xdr:col>
      <xdr:colOff>1055914</xdr:colOff>
      <xdr:row>120</xdr:row>
      <xdr:rowOff>152400</xdr:rowOff>
    </xdr:to>
    <xdr:sp macro="" textlink="">
      <xdr:nvSpPr>
        <xdr:cNvPr id="18" name="Rechthoek 17">
          <a:extLst>
            <a:ext uri="{FF2B5EF4-FFF2-40B4-BE49-F238E27FC236}">
              <a16:creationId xmlns:a16="http://schemas.microsoft.com/office/drawing/2014/main" id="{E528BA02-C6B1-66C7-4C8E-F64F85AB318F}"/>
            </a:ext>
          </a:extLst>
        </xdr:cNvPr>
        <xdr:cNvSpPr/>
      </xdr:nvSpPr>
      <xdr:spPr>
        <a:xfrm>
          <a:off x="751114" y="43542"/>
          <a:ext cx="13269686" cy="22751144"/>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49</xdr:row>
      <xdr:rowOff>0</xdr:rowOff>
    </xdr:from>
    <xdr:to>
      <xdr:col>13</xdr:col>
      <xdr:colOff>0</xdr:colOff>
      <xdr:row>57</xdr:row>
      <xdr:rowOff>38100</xdr:rowOff>
    </xdr:to>
    <xdr:graphicFrame macro="">
      <xdr:nvGraphicFramePr>
        <xdr:cNvPr id="16" name="Grafiek 15">
          <a:extLst>
            <a:ext uri="{FF2B5EF4-FFF2-40B4-BE49-F238E27FC236}">
              <a16:creationId xmlns:a16="http://schemas.microsoft.com/office/drawing/2014/main" id="{550CFD72-D8A4-453D-8F95-C5170658D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59</xdr:row>
      <xdr:rowOff>185530</xdr:rowOff>
    </xdr:from>
    <xdr:to>
      <xdr:col>13</xdr:col>
      <xdr:colOff>0</xdr:colOff>
      <xdr:row>68</xdr:row>
      <xdr:rowOff>38099</xdr:rowOff>
    </xdr:to>
    <xdr:graphicFrame macro="">
      <xdr:nvGraphicFramePr>
        <xdr:cNvPr id="19" name="Grafiek 18">
          <a:extLst>
            <a:ext uri="{FF2B5EF4-FFF2-40B4-BE49-F238E27FC236}">
              <a16:creationId xmlns:a16="http://schemas.microsoft.com/office/drawing/2014/main" id="{343EA689-94DC-4ECE-BE3E-777487806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121</xdr:row>
      <xdr:rowOff>0</xdr:rowOff>
    </xdr:from>
    <xdr:to>
      <xdr:col>13</xdr:col>
      <xdr:colOff>0</xdr:colOff>
      <xdr:row>129</xdr:row>
      <xdr:rowOff>43069</xdr:rowOff>
    </xdr:to>
    <xdr:graphicFrame macro="">
      <xdr:nvGraphicFramePr>
        <xdr:cNvPr id="25" name="Grafiek 24">
          <a:extLst>
            <a:ext uri="{FF2B5EF4-FFF2-40B4-BE49-F238E27FC236}">
              <a16:creationId xmlns:a16="http://schemas.microsoft.com/office/drawing/2014/main" id="{370FDC66-688C-4140-A383-C2FD0438E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104</xdr:row>
      <xdr:rowOff>0</xdr:rowOff>
    </xdr:from>
    <xdr:to>
      <xdr:col>13</xdr:col>
      <xdr:colOff>0</xdr:colOff>
      <xdr:row>112</xdr:row>
      <xdr:rowOff>43069</xdr:rowOff>
    </xdr:to>
    <xdr:graphicFrame macro="">
      <xdr:nvGraphicFramePr>
        <xdr:cNvPr id="26" name="Grafiek 25">
          <a:extLst>
            <a:ext uri="{FF2B5EF4-FFF2-40B4-BE49-F238E27FC236}">
              <a16:creationId xmlns:a16="http://schemas.microsoft.com/office/drawing/2014/main" id="{6C5463FD-6453-45BF-9CB4-EC196DF2A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93</xdr:row>
      <xdr:rowOff>0</xdr:rowOff>
    </xdr:from>
    <xdr:to>
      <xdr:col>13</xdr:col>
      <xdr:colOff>0</xdr:colOff>
      <xdr:row>101</xdr:row>
      <xdr:rowOff>43069</xdr:rowOff>
    </xdr:to>
    <xdr:graphicFrame macro="">
      <xdr:nvGraphicFramePr>
        <xdr:cNvPr id="27" name="Grafiek 26">
          <a:extLst>
            <a:ext uri="{FF2B5EF4-FFF2-40B4-BE49-F238E27FC236}">
              <a16:creationId xmlns:a16="http://schemas.microsoft.com/office/drawing/2014/main" id="{0CFF6069-83DA-4030-BE35-7852D3617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132</xdr:row>
      <xdr:rowOff>0</xdr:rowOff>
    </xdr:from>
    <xdr:to>
      <xdr:col>13</xdr:col>
      <xdr:colOff>0</xdr:colOff>
      <xdr:row>140</xdr:row>
      <xdr:rowOff>43069</xdr:rowOff>
    </xdr:to>
    <xdr:graphicFrame macro="">
      <xdr:nvGraphicFramePr>
        <xdr:cNvPr id="46" name="Grafiek 45">
          <a:extLst>
            <a:ext uri="{FF2B5EF4-FFF2-40B4-BE49-F238E27FC236}">
              <a16:creationId xmlns:a16="http://schemas.microsoft.com/office/drawing/2014/main" id="{8DDA18B2-FF71-4045-B70D-A5282B987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143</xdr:row>
      <xdr:rowOff>0</xdr:rowOff>
    </xdr:from>
    <xdr:to>
      <xdr:col>13</xdr:col>
      <xdr:colOff>0</xdr:colOff>
      <xdr:row>151</xdr:row>
      <xdr:rowOff>43069</xdr:rowOff>
    </xdr:to>
    <xdr:graphicFrame macro="">
      <xdr:nvGraphicFramePr>
        <xdr:cNvPr id="47" name="Grafiek 46">
          <a:extLst>
            <a:ext uri="{FF2B5EF4-FFF2-40B4-BE49-F238E27FC236}">
              <a16:creationId xmlns:a16="http://schemas.microsoft.com/office/drawing/2014/main" id="{7590E441-CF83-44C7-A99F-C94DE47E7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154</xdr:row>
      <xdr:rowOff>0</xdr:rowOff>
    </xdr:from>
    <xdr:to>
      <xdr:col>13</xdr:col>
      <xdr:colOff>0</xdr:colOff>
      <xdr:row>162</xdr:row>
      <xdr:rowOff>43069</xdr:rowOff>
    </xdr:to>
    <xdr:graphicFrame macro="">
      <xdr:nvGraphicFramePr>
        <xdr:cNvPr id="48" name="Grafiek 47">
          <a:extLst>
            <a:ext uri="{FF2B5EF4-FFF2-40B4-BE49-F238E27FC236}">
              <a16:creationId xmlns:a16="http://schemas.microsoft.com/office/drawing/2014/main" id="{2A8177B7-959E-42D5-A517-250283F45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165</xdr:row>
      <xdr:rowOff>0</xdr:rowOff>
    </xdr:from>
    <xdr:to>
      <xdr:col>13</xdr:col>
      <xdr:colOff>0</xdr:colOff>
      <xdr:row>173</xdr:row>
      <xdr:rowOff>43069</xdr:rowOff>
    </xdr:to>
    <xdr:graphicFrame macro="">
      <xdr:nvGraphicFramePr>
        <xdr:cNvPr id="49" name="Grafiek 48">
          <a:extLst>
            <a:ext uri="{FF2B5EF4-FFF2-40B4-BE49-F238E27FC236}">
              <a16:creationId xmlns:a16="http://schemas.microsoft.com/office/drawing/2014/main" id="{A75C43B3-3C20-4153-9546-463760F9D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176</xdr:row>
      <xdr:rowOff>0</xdr:rowOff>
    </xdr:from>
    <xdr:to>
      <xdr:col>13</xdr:col>
      <xdr:colOff>0</xdr:colOff>
      <xdr:row>184</xdr:row>
      <xdr:rowOff>43069</xdr:rowOff>
    </xdr:to>
    <xdr:graphicFrame macro="">
      <xdr:nvGraphicFramePr>
        <xdr:cNvPr id="50" name="Grafiek 49">
          <a:extLst>
            <a:ext uri="{FF2B5EF4-FFF2-40B4-BE49-F238E27FC236}">
              <a16:creationId xmlns:a16="http://schemas.microsoft.com/office/drawing/2014/main" id="{3F9EFF8B-8E42-4D52-9798-60A7F4457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193</xdr:row>
      <xdr:rowOff>0</xdr:rowOff>
    </xdr:from>
    <xdr:to>
      <xdr:col>13</xdr:col>
      <xdr:colOff>0</xdr:colOff>
      <xdr:row>201</xdr:row>
      <xdr:rowOff>43069</xdr:rowOff>
    </xdr:to>
    <xdr:graphicFrame macro="">
      <xdr:nvGraphicFramePr>
        <xdr:cNvPr id="51" name="Grafiek 50">
          <a:extLst>
            <a:ext uri="{FF2B5EF4-FFF2-40B4-BE49-F238E27FC236}">
              <a16:creationId xmlns:a16="http://schemas.microsoft.com/office/drawing/2014/main" id="{286E89B0-C0CD-42F0-96E2-92BC18730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204</xdr:row>
      <xdr:rowOff>0</xdr:rowOff>
    </xdr:from>
    <xdr:to>
      <xdr:col>13</xdr:col>
      <xdr:colOff>0</xdr:colOff>
      <xdr:row>212</xdr:row>
      <xdr:rowOff>43069</xdr:rowOff>
    </xdr:to>
    <xdr:graphicFrame macro="">
      <xdr:nvGraphicFramePr>
        <xdr:cNvPr id="52" name="Grafiek 51">
          <a:extLst>
            <a:ext uri="{FF2B5EF4-FFF2-40B4-BE49-F238E27FC236}">
              <a16:creationId xmlns:a16="http://schemas.microsoft.com/office/drawing/2014/main" id="{3FB061F2-4FF6-41C7-9CA7-B12D3BEE0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215</xdr:row>
      <xdr:rowOff>0</xdr:rowOff>
    </xdr:from>
    <xdr:to>
      <xdr:col>13</xdr:col>
      <xdr:colOff>0</xdr:colOff>
      <xdr:row>223</xdr:row>
      <xdr:rowOff>43069</xdr:rowOff>
    </xdr:to>
    <xdr:graphicFrame macro="">
      <xdr:nvGraphicFramePr>
        <xdr:cNvPr id="55" name="Grafiek 54">
          <a:extLst>
            <a:ext uri="{FF2B5EF4-FFF2-40B4-BE49-F238E27FC236}">
              <a16:creationId xmlns:a16="http://schemas.microsoft.com/office/drawing/2014/main" id="{7BD96C3A-E246-41E7-B57A-FE24B8CF0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287</xdr:row>
      <xdr:rowOff>0</xdr:rowOff>
    </xdr:from>
    <xdr:to>
      <xdr:col>13</xdr:col>
      <xdr:colOff>0</xdr:colOff>
      <xdr:row>295</xdr:row>
      <xdr:rowOff>43069</xdr:rowOff>
    </xdr:to>
    <xdr:graphicFrame macro="">
      <xdr:nvGraphicFramePr>
        <xdr:cNvPr id="56" name="Grafiek 55">
          <a:extLst>
            <a:ext uri="{FF2B5EF4-FFF2-40B4-BE49-F238E27FC236}">
              <a16:creationId xmlns:a16="http://schemas.microsoft.com/office/drawing/2014/main" id="{5252B33B-EC7D-4008-A60D-F310589A3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298</xdr:row>
      <xdr:rowOff>0</xdr:rowOff>
    </xdr:from>
    <xdr:to>
      <xdr:col>13</xdr:col>
      <xdr:colOff>0</xdr:colOff>
      <xdr:row>306</xdr:row>
      <xdr:rowOff>43069</xdr:rowOff>
    </xdr:to>
    <xdr:graphicFrame macro="">
      <xdr:nvGraphicFramePr>
        <xdr:cNvPr id="57" name="Grafiek 56">
          <a:extLst>
            <a:ext uri="{FF2B5EF4-FFF2-40B4-BE49-F238E27FC236}">
              <a16:creationId xmlns:a16="http://schemas.microsoft.com/office/drawing/2014/main" id="{B7F70DBF-7107-4DF9-AE12-D5CD309BE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0</xdr:colOff>
      <xdr:row>309</xdr:row>
      <xdr:rowOff>0</xdr:rowOff>
    </xdr:from>
    <xdr:to>
      <xdr:col>13</xdr:col>
      <xdr:colOff>0</xdr:colOff>
      <xdr:row>317</xdr:row>
      <xdr:rowOff>43069</xdr:rowOff>
    </xdr:to>
    <xdr:graphicFrame macro="">
      <xdr:nvGraphicFramePr>
        <xdr:cNvPr id="59" name="Grafiek 58">
          <a:extLst>
            <a:ext uri="{FF2B5EF4-FFF2-40B4-BE49-F238E27FC236}">
              <a16:creationId xmlns:a16="http://schemas.microsoft.com/office/drawing/2014/main" id="{ECAB405B-EE53-4B01-BD78-DB91F42AB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0</xdr:colOff>
      <xdr:row>337</xdr:row>
      <xdr:rowOff>0</xdr:rowOff>
    </xdr:from>
    <xdr:to>
      <xdr:col>13</xdr:col>
      <xdr:colOff>0</xdr:colOff>
      <xdr:row>345</xdr:row>
      <xdr:rowOff>43069</xdr:rowOff>
    </xdr:to>
    <xdr:graphicFrame macro="">
      <xdr:nvGraphicFramePr>
        <xdr:cNvPr id="60" name="Grafiek 59">
          <a:extLst>
            <a:ext uri="{FF2B5EF4-FFF2-40B4-BE49-F238E27FC236}">
              <a16:creationId xmlns:a16="http://schemas.microsoft.com/office/drawing/2014/main" id="{33B3DE11-01B0-4B4F-8F00-E51D00448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348</xdr:row>
      <xdr:rowOff>0</xdr:rowOff>
    </xdr:from>
    <xdr:to>
      <xdr:col>13</xdr:col>
      <xdr:colOff>0</xdr:colOff>
      <xdr:row>356</xdr:row>
      <xdr:rowOff>43069</xdr:rowOff>
    </xdr:to>
    <xdr:graphicFrame macro="">
      <xdr:nvGraphicFramePr>
        <xdr:cNvPr id="61" name="Grafiek 60">
          <a:extLst>
            <a:ext uri="{FF2B5EF4-FFF2-40B4-BE49-F238E27FC236}">
              <a16:creationId xmlns:a16="http://schemas.microsoft.com/office/drawing/2014/main" id="{0CF097B5-209B-4ED5-BD0E-26054744D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0</xdr:colOff>
      <xdr:row>359</xdr:row>
      <xdr:rowOff>0</xdr:rowOff>
    </xdr:from>
    <xdr:to>
      <xdr:col>13</xdr:col>
      <xdr:colOff>0</xdr:colOff>
      <xdr:row>367</xdr:row>
      <xdr:rowOff>43069</xdr:rowOff>
    </xdr:to>
    <xdr:graphicFrame macro="">
      <xdr:nvGraphicFramePr>
        <xdr:cNvPr id="62" name="Grafiek 61">
          <a:extLst>
            <a:ext uri="{FF2B5EF4-FFF2-40B4-BE49-F238E27FC236}">
              <a16:creationId xmlns:a16="http://schemas.microsoft.com/office/drawing/2014/main" id="{9B39B893-ADA7-4335-9EEB-34F9390BD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0</xdr:colOff>
      <xdr:row>409</xdr:row>
      <xdr:rowOff>0</xdr:rowOff>
    </xdr:from>
    <xdr:to>
      <xdr:col>13</xdr:col>
      <xdr:colOff>0</xdr:colOff>
      <xdr:row>417</xdr:row>
      <xdr:rowOff>43069</xdr:rowOff>
    </xdr:to>
    <xdr:graphicFrame macro="">
      <xdr:nvGraphicFramePr>
        <xdr:cNvPr id="64" name="Grafiek 63">
          <a:extLst>
            <a:ext uri="{FF2B5EF4-FFF2-40B4-BE49-F238E27FC236}">
              <a16:creationId xmlns:a16="http://schemas.microsoft.com/office/drawing/2014/main" id="{EB5F1227-6A1E-4D3A-A3E9-0B056E08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0</xdr:colOff>
      <xdr:row>420</xdr:row>
      <xdr:rowOff>0</xdr:rowOff>
    </xdr:from>
    <xdr:to>
      <xdr:col>13</xdr:col>
      <xdr:colOff>0</xdr:colOff>
      <xdr:row>428</xdr:row>
      <xdr:rowOff>43069</xdr:rowOff>
    </xdr:to>
    <xdr:graphicFrame macro="">
      <xdr:nvGraphicFramePr>
        <xdr:cNvPr id="66" name="Grafiek 65">
          <a:extLst>
            <a:ext uri="{FF2B5EF4-FFF2-40B4-BE49-F238E27FC236}">
              <a16:creationId xmlns:a16="http://schemas.microsoft.com/office/drawing/2014/main" id="{5AEE5C72-BFCA-4142-AB18-C150733FC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0</xdr:colOff>
      <xdr:row>431</xdr:row>
      <xdr:rowOff>0</xdr:rowOff>
    </xdr:from>
    <xdr:to>
      <xdr:col>13</xdr:col>
      <xdr:colOff>0</xdr:colOff>
      <xdr:row>439</xdr:row>
      <xdr:rowOff>43069</xdr:rowOff>
    </xdr:to>
    <xdr:graphicFrame macro="">
      <xdr:nvGraphicFramePr>
        <xdr:cNvPr id="67" name="Grafiek 66">
          <a:extLst>
            <a:ext uri="{FF2B5EF4-FFF2-40B4-BE49-F238E27FC236}">
              <a16:creationId xmlns:a16="http://schemas.microsoft.com/office/drawing/2014/main" id="{E7DF8077-375C-47B0-BAAF-9C88021F2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0</xdr:colOff>
      <xdr:row>442</xdr:row>
      <xdr:rowOff>0</xdr:rowOff>
    </xdr:from>
    <xdr:to>
      <xdr:col>13</xdr:col>
      <xdr:colOff>0</xdr:colOff>
      <xdr:row>450</xdr:row>
      <xdr:rowOff>43069</xdr:rowOff>
    </xdr:to>
    <xdr:graphicFrame macro="">
      <xdr:nvGraphicFramePr>
        <xdr:cNvPr id="68" name="Grafiek 67">
          <a:extLst>
            <a:ext uri="{FF2B5EF4-FFF2-40B4-BE49-F238E27FC236}">
              <a16:creationId xmlns:a16="http://schemas.microsoft.com/office/drawing/2014/main" id="{DFD7E342-8618-46AA-BA25-735EC8C3F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0</xdr:colOff>
      <xdr:row>71</xdr:row>
      <xdr:rowOff>0</xdr:rowOff>
    </xdr:from>
    <xdr:to>
      <xdr:col>13</xdr:col>
      <xdr:colOff>0</xdr:colOff>
      <xdr:row>79</xdr:row>
      <xdr:rowOff>43069</xdr:rowOff>
    </xdr:to>
    <xdr:graphicFrame macro="">
      <xdr:nvGraphicFramePr>
        <xdr:cNvPr id="69" name="Grafiek 68">
          <a:extLst>
            <a:ext uri="{FF2B5EF4-FFF2-40B4-BE49-F238E27FC236}">
              <a16:creationId xmlns:a16="http://schemas.microsoft.com/office/drawing/2014/main" id="{C8EA4D3D-CA19-4E37-97B5-699D36954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0</xdr:colOff>
      <xdr:row>82</xdr:row>
      <xdr:rowOff>0</xdr:rowOff>
    </xdr:from>
    <xdr:to>
      <xdr:col>13</xdr:col>
      <xdr:colOff>0</xdr:colOff>
      <xdr:row>90</xdr:row>
      <xdr:rowOff>43069</xdr:rowOff>
    </xdr:to>
    <xdr:graphicFrame macro="">
      <xdr:nvGraphicFramePr>
        <xdr:cNvPr id="70" name="Grafiek 69">
          <a:extLst>
            <a:ext uri="{FF2B5EF4-FFF2-40B4-BE49-F238E27FC236}">
              <a16:creationId xmlns:a16="http://schemas.microsoft.com/office/drawing/2014/main" id="{6EB80F37-28CC-46E0-9281-5CDB3A21E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0</xdr:colOff>
      <xdr:row>226</xdr:row>
      <xdr:rowOff>0</xdr:rowOff>
    </xdr:from>
    <xdr:to>
      <xdr:col>13</xdr:col>
      <xdr:colOff>0</xdr:colOff>
      <xdr:row>234</xdr:row>
      <xdr:rowOff>43069</xdr:rowOff>
    </xdr:to>
    <xdr:graphicFrame macro="">
      <xdr:nvGraphicFramePr>
        <xdr:cNvPr id="71" name="Grafiek 70">
          <a:extLst>
            <a:ext uri="{FF2B5EF4-FFF2-40B4-BE49-F238E27FC236}">
              <a16:creationId xmlns:a16="http://schemas.microsoft.com/office/drawing/2014/main" id="{5F09D1BB-46F9-4053-AB34-4A658F019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0</xdr:colOff>
      <xdr:row>237</xdr:row>
      <xdr:rowOff>0</xdr:rowOff>
    </xdr:from>
    <xdr:to>
      <xdr:col>13</xdr:col>
      <xdr:colOff>0</xdr:colOff>
      <xdr:row>245</xdr:row>
      <xdr:rowOff>43069</xdr:rowOff>
    </xdr:to>
    <xdr:graphicFrame macro="">
      <xdr:nvGraphicFramePr>
        <xdr:cNvPr id="72" name="Grafiek 71">
          <a:extLst>
            <a:ext uri="{FF2B5EF4-FFF2-40B4-BE49-F238E27FC236}">
              <a16:creationId xmlns:a16="http://schemas.microsoft.com/office/drawing/2014/main" id="{ADC22DA9-8BA5-4410-A558-E3DDCD6D7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0</xdr:colOff>
      <xdr:row>248</xdr:row>
      <xdr:rowOff>0</xdr:rowOff>
    </xdr:from>
    <xdr:to>
      <xdr:col>13</xdr:col>
      <xdr:colOff>0</xdr:colOff>
      <xdr:row>256</xdr:row>
      <xdr:rowOff>43069</xdr:rowOff>
    </xdr:to>
    <xdr:graphicFrame macro="">
      <xdr:nvGraphicFramePr>
        <xdr:cNvPr id="73" name="Grafiek 72">
          <a:extLst>
            <a:ext uri="{FF2B5EF4-FFF2-40B4-BE49-F238E27FC236}">
              <a16:creationId xmlns:a16="http://schemas.microsoft.com/office/drawing/2014/main" id="{98135A12-9F24-49D0-8DB0-ACB7C69C5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265</xdr:row>
      <xdr:rowOff>0</xdr:rowOff>
    </xdr:from>
    <xdr:to>
      <xdr:col>13</xdr:col>
      <xdr:colOff>0</xdr:colOff>
      <xdr:row>273</xdr:row>
      <xdr:rowOff>43069</xdr:rowOff>
    </xdr:to>
    <xdr:graphicFrame macro="">
      <xdr:nvGraphicFramePr>
        <xdr:cNvPr id="74" name="Grafiek 73">
          <a:extLst>
            <a:ext uri="{FF2B5EF4-FFF2-40B4-BE49-F238E27FC236}">
              <a16:creationId xmlns:a16="http://schemas.microsoft.com/office/drawing/2014/main" id="{EB2305F0-B965-485E-9689-BA8AD3B43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276</xdr:row>
      <xdr:rowOff>0</xdr:rowOff>
    </xdr:from>
    <xdr:to>
      <xdr:col>13</xdr:col>
      <xdr:colOff>0</xdr:colOff>
      <xdr:row>284</xdr:row>
      <xdr:rowOff>43069</xdr:rowOff>
    </xdr:to>
    <xdr:graphicFrame macro="">
      <xdr:nvGraphicFramePr>
        <xdr:cNvPr id="75" name="Grafiek 74">
          <a:extLst>
            <a:ext uri="{FF2B5EF4-FFF2-40B4-BE49-F238E27FC236}">
              <a16:creationId xmlns:a16="http://schemas.microsoft.com/office/drawing/2014/main" id="{844562F5-500D-48C5-AA83-DEB0BF01E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0</xdr:colOff>
      <xdr:row>320</xdr:row>
      <xdr:rowOff>0</xdr:rowOff>
    </xdr:from>
    <xdr:to>
      <xdr:col>13</xdr:col>
      <xdr:colOff>0</xdr:colOff>
      <xdr:row>328</xdr:row>
      <xdr:rowOff>43069</xdr:rowOff>
    </xdr:to>
    <xdr:graphicFrame macro="">
      <xdr:nvGraphicFramePr>
        <xdr:cNvPr id="76" name="Grafiek 75">
          <a:extLst>
            <a:ext uri="{FF2B5EF4-FFF2-40B4-BE49-F238E27FC236}">
              <a16:creationId xmlns:a16="http://schemas.microsoft.com/office/drawing/2014/main" id="{9AF36247-1595-4EC4-90F8-BB71598EB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1</xdr:col>
      <xdr:colOff>27710</xdr:colOff>
      <xdr:row>45</xdr:row>
      <xdr:rowOff>55420</xdr:rowOff>
    </xdr:from>
    <xdr:to>
      <xdr:col>4</xdr:col>
      <xdr:colOff>530969</xdr:colOff>
      <xdr:row>45</xdr:row>
      <xdr:rowOff>775420</xdr:rowOff>
    </xdr:to>
    <xdr:pic>
      <xdr:nvPicPr>
        <xdr:cNvPr id="80" name="Afbeelding 79" descr="Government logo | to homepage">
          <a:extLst>
            <a:ext uri="{FF2B5EF4-FFF2-40B4-BE49-F238E27FC236}">
              <a16:creationId xmlns:a16="http://schemas.microsoft.com/office/drawing/2014/main" id="{4A5D9AD2-82F9-4491-9289-8F2DF07A3AB3}"/>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9351820"/>
          <a:ext cx="2332059" cy="720000"/>
        </a:xfrm>
        <a:prstGeom prst="rect">
          <a:avLst/>
        </a:prstGeom>
        <a:solidFill>
          <a:schemeClr val="bg1"/>
        </a:solidFill>
        <a:ln>
          <a:noFill/>
        </a:ln>
      </xdr:spPr>
    </xdr:pic>
    <xdr:clientData/>
  </xdr:twoCellAnchor>
  <xdr:twoCellAnchor editAs="oneCell">
    <xdr:from>
      <xdr:col>6</xdr:col>
      <xdr:colOff>249387</xdr:colOff>
      <xdr:row>45</xdr:row>
      <xdr:rowOff>55420</xdr:rowOff>
    </xdr:from>
    <xdr:to>
      <xdr:col>9</xdr:col>
      <xdr:colOff>143450</xdr:colOff>
      <xdr:row>45</xdr:row>
      <xdr:rowOff>667420</xdr:rowOff>
    </xdr:to>
    <xdr:pic>
      <xdr:nvPicPr>
        <xdr:cNvPr id="2" name="Afbeelding 1">
          <a:extLst>
            <a:ext uri="{FF2B5EF4-FFF2-40B4-BE49-F238E27FC236}">
              <a16:creationId xmlns:a16="http://schemas.microsoft.com/office/drawing/2014/main" id="{A694238B-5292-4CC5-A654-FE05D15272B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9351820"/>
          <a:ext cx="1722863" cy="612000"/>
        </a:xfrm>
        <a:prstGeom prst="rect">
          <a:avLst/>
        </a:prstGeom>
        <a:solidFill>
          <a:schemeClr val="bg1"/>
        </a:solidFill>
        <a:ln>
          <a:noFill/>
        </a:ln>
      </xdr:spPr>
    </xdr:pic>
    <xdr:clientData/>
  </xdr:twoCellAnchor>
  <xdr:twoCellAnchor editAs="oneCell">
    <xdr:from>
      <xdr:col>1</xdr:col>
      <xdr:colOff>27710</xdr:colOff>
      <xdr:row>114</xdr:row>
      <xdr:rowOff>0</xdr:rowOff>
    </xdr:from>
    <xdr:to>
      <xdr:col>4</xdr:col>
      <xdr:colOff>530969</xdr:colOff>
      <xdr:row>118</xdr:row>
      <xdr:rowOff>379</xdr:rowOff>
    </xdr:to>
    <xdr:pic>
      <xdr:nvPicPr>
        <xdr:cNvPr id="4" name="Afbeelding 3" descr="Government logo | to homepage">
          <a:extLst>
            <a:ext uri="{FF2B5EF4-FFF2-40B4-BE49-F238E27FC236}">
              <a16:creationId xmlns:a16="http://schemas.microsoft.com/office/drawing/2014/main" id="{088D3AA3-62CE-435E-9763-17772569550A}"/>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23317200"/>
          <a:ext cx="2332059" cy="720815"/>
        </a:xfrm>
        <a:prstGeom prst="rect">
          <a:avLst/>
        </a:prstGeom>
        <a:solidFill>
          <a:schemeClr val="bg1"/>
        </a:solidFill>
        <a:ln>
          <a:noFill/>
        </a:ln>
      </xdr:spPr>
    </xdr:pic>
    <xdr:clientData/>
  </xdr:twoCellAnchor>
  <xdr:twoCellAnchor editAs="oneCell">
    <xdr:from>
      <xdr:col>6</xdr:col>
      <xdr:colOff>249387</xdr:colOff>
      <xdr:row>114</xdr:row>
      <xdr:rowOff>0</xdr:rowOff>
    </xdr:from>
    <xdr:to>
      <xdr:col>9</xdr:col>
      <xdr:colOff>143450</xdr:colOff>
      <xdr:row>117</xdr:row>
      <xdr:rowOff>71673</xdr:rowOff>
    </xdr:to>
    <xdr:pic>
      <xdr:nvPicPr>
        <xdr:cNvPr id="5" name="Afbeelding 4">
          <a:extLst>
            <a:ext uri="{FF2B5EF4-FFF2-40B4-BE49-F238E27FC236}">
              <a16:creationId xmlns:a16="http://schemas.microsoft.com/office/drawing/2014/main" id="{680DE443-316E-4F24-B793-B19E2A5C9121}"/>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23317200"/>
          <a:ext cx="1722863" cy="612000"/>
        </a:xfrm>
        <a:prstGeom prst="rect">
          <a:avLst/>
        </a:prstGeom>
        <a:solidFill>
          <a:schemeClr val="bg1"/>
        </a:solidFill>
        <a:ln>
          <a:noFill/>
        </a:ln>
      </xdr:spPr>
    </xdr:pic>
    <xdr:clientData/>
  </xdr:twoCellAnchor>
  <xdr:twoCellAnchor editAs="oneCell">
    <xdr:from>
      <xdr:col>1</xdr:col>
      <xdr:colOff>27710</xdr:colOff>
      <xdr:row>186</xdr:row>
      <xdr:rowOff>0</xdr:rowOff>
    </xdr:from>
    <xdr:to>
      <xdr:col>4</xdr:col>
      <xdr:colOff>530969</xdr:colOff>
      <xdr:row>190</xdr:row>
      <xdr:rowOff>378</xdr:rowOff>
    </xdr:to>
    <xdr:pic>
      <xdr:nvPicPr>
        <xdr:cNvPr id="7" name="Afbeelding 6" descr="Government logo | to homepage">
          <a:extLst>
            <a:ext uri="{FF2B5EF4-FFF2-40B4-BE49-F238E27FC236}">
              <a16:creationId xmlns:a16="http://schemas.microsoft.com/office/drawing/2014/main" id="{CCD5ED06-B774-4A56-8AE8-F46A6A12CF9E}"/>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36465164"/>
          <a:ext cx="2332059" cy="720815"/>
        </a:xfrm>
        <a:prstGeom prst="rect">
          <a:avLst/>
        </a:prstGeom>
        <a:solidFill>
          <a:schemeClr val="bg1"/>
        </a:solidFill>
        <a:ln>
          <a:noFill/>
        </a:ln>
      </xdr:spPr>
    </xdr:pic>
    <xdr:clientData/>
  </xdr:twoCellAnchor>
  <xdr:twoCellAnchor editAs="oneCell">
    <xdr:from>
      <xdr:col>6</xdr:col>
      <xdr:colOff>249387</xdr:colOff>
      <xdr:row>186</xdr:row>
      <xdr:rowOff>0</xdr:rowOff>
    </xdr:from>
    <xdr:to>
      <xdr:col>9</xdr:col>
      <xdr:colOff>143450</xdr:colOff>
      <xdr:row>189</xdr:row>
      <xdr:rowOff>71672</xdr:rowOff>
    </xdr:to>
    <xdr:pic>
      <xdr:nvPicPr>
        <xdr:cNvPr id="8" name="Afbeelding 7">
          <a:extLst>
            <a:ext uri="{FF2B5EF4-FFF2-40B4-BE49-F238E27FC236}">
              <a16:creationId xmlns:a16="http://schemas.microsoft.com/office/drawing/2014/main" id="{FB92122D-543D-4473-844F-E35E91612FCC}"/>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36465164"/>
          <a:ext cx="1722863" cy="612000"/>
        </a:xfrm>
        <a:prstGeom prst="rect">
          <a:avLst/>
        </a:prstGeom>
        <a:solidFill>
          <a:schemeClr val="bg1"/>
        </a:solidFill>
        <a:ln>
          <a:noFill/>
        </a:ln>
      </xdr:spPr>
    </xdr:pic>
    <xdr:clientData/>
  </xdr:twoCellAnchor>
  <xdr:twoCellAnchor editAs="oneCell">
    <xdr:from>
      <xdr:col>1</xdr:col>
      <xdr:colOff>27710</xdr:colOff>
      <xdr:row>329</xdr:row>
      <xdr:rowOff>179289</xdr:rowOff>
    </xdr:from>
    <xdr:to>
      <xdr:col>4</xdr:col>
      <xdr:colOff>530969</xdr:colOff>
      <xdr:row>334</xdr:row>
      <xdr:rowOff>373</xdr:rowOff>
    </xdr:to>
    <xdr:pic>
      <xdr:nvPicPr>
        <xdr:cNvPr id="13" name="Afbeelding 12" descr="Government logo | to homepage">
          <a:extLst>
            <a:ext uri="{FF2B5EF4-FFF2-40B4-BE49-F238E27FC236}">
              <a16:creationId xmlns:a16="http://schemas.microsoft.com/office/drawing/2014/main" id="{0CB1A226-887C-477F-9AF7-5BA5C378FCF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62760271"/>
          <a:ext cx="2332059" cy="721629"/>
        </a:xfrm>
        <a:prstGeom prst="rect">
          <a:avLst/>
        </a:prstGeom>
        <a:solidFill>
          <a:schemeClr val="bg1"/>
        </a:solidFill>
        <a:ln>
          <a:noFill/>
        </a:ln>
      </xdr:spPr>
    </xdr:pic>
    <xdr:clientData/>
  </xdr:twoCellAnchor>
  <xdr:twoCellAnchor editAs="oneCell">
    <xdr:from>
      <xdr:col>6</xdr:col>
      <xdr:colOff>249387</xdr:colOff>
      <xdr:row>330</xdr:row>
      <xdr:rowOff>0</xdr:rowOff>
    </xdr:from>
    <xdr:to>
      <xdr:col>9</xdr:col>
      <xdr:colOff>143450</xdr:colOff>
      <xdr:row>333</xdr:row>
      <xdr:rowOff>71673</xdr:rowOff>
    </xdr:to>
    <xdr:pic>
      <xdr:nvPicPr>
        <xdr:cNvPr id="14" name="Afbeelding 13">
          <a:extLst>
            <a:ext uri="{FF2B5EF4-FFF2-40B4-BE49-F238E27FC236}">
              <a16:creationId xmlns:a16="http://schemas.microsoft.com/office/drawing/2014/main" id="{1DD4135A-9177-496E-AFB8-8F38B3B59176}"/>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62580982"/>
          <a:ext cx="1722863" cy="612000"/>
        </a:xfrm>
        <a:prstGeom prst="rect">
          <a:avLst/>
        </a:prstGeom>
        <a:solidFill>
          <a:schemeClr val="bg1"/>
        </a:solidFill>
        <a:ln>
          <a:noFill/>
        </a:ln>
      </xdr:spPr>
    </xdr:pic>
    <xdr:clientData/>
  </xdr:twoCellAnchor>
  <xdr:twoCellAnchor editAs="oneCell">
    <xdr:from>
      <xdr:col>1</xdr:col>
      <xdr:colOff>27710</xdr:colOff>
      <xdr:row>402</xdr:row>
      <xdr:rowOff>0</xdr:rowOff>
    </xdr:from>
    <xdr:to>
      <xdr:col>4</xdr:col>
      <xdr:colOff>530969</xdr:colOff>
      <xdr:row>406</xdr:row>
      <xdr:rowOff>378</xdr:rowOff>
    </xdr:to>
    <xdr:pic>
      <xdr:nvPicPr>
        <xdr:cNvPr id="17" name="Afbeelding 16" descr="Government logo | to homepage">
          <a:extLst>
            <a:ext uri="{FF2B5EF4-FFF2-40B4-BE49-F238E27FC236}">
              <a16:creationId xmlns:a16="http://schemas.microsoft.com/office/drawing/2014/main" id="{1C4630D0-B596-4632-BCC0-9B238E67B579}"/>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75909055"/>
          <a:ext cx="2332059" cy="720815"/>
        </a:xfrm>
        <a:prstGeom prst="rect">
          <a:avLst/>
        </a:prstGeom>
        <a:solidFill>
          <a:schemeClr val="bg1"/>
        </a:solidFill>
        <a:ln>
          <a:noFill/>
        </a:ln>
      </xdr:spPr>
    </xdr:pic>
    <xdr:clientData/>
  </xdr:twoCellAnchor>
  <xdr:twoCellAnchor editAs="oneCell">
    <xdr:from>
      <xdr:col>6</xdr:col>
      <xdr:colOff>249387</xdr:colOff>
      <xdr:row>402</xdr:row>
      <xdr:rowOff>0</xdr:rowOff>
    </xdr:from>
    <xdr:to>
      <xdr:col>9</xdr:col>
      <xdr:colOff>143450</xdr:colOff>
      <xdr:row>405</xdr:row>
      <xdr:rowOff>71672</xdr:rowOff>
    </xdr:to>
    <xdr:pic>
      <xdr:nvPicPr>
        <xdr:cNvPr id="18" name="Afbeelding 17">
          <a:extLst>
            <a:ext uri="{FF2B5EF4-FFF2-40B4-BE49-F238E27FC236}">
              <a16:creationId xmlns:a16="http://schemas.microsoft.com/office/drawing/2014/main" id="{E3F80DD2-9589-4662-BD5F-F54749E976C1}"/>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75728945"/>
          <a:ext cx="1722863" cy="612000"/>
        </a:xfrm>
        <a:prstGeom prst="rect">
          <a:avLst/>
        </a:prstGeom>
        <a:solidFill>
          <a:schemeClr val="bg1"/>
        </a:solidFill>
        <a:ln>
          <a:noFill/>
        </a:ln>
      </xdr:spPr>
    </xdr:pic>
    <xdr:clientData/>
  </xdr:twoCellAnchor>
  <xdr:twoCellAnchor editAs="oneCell">
    <xdr:from>
      <xdr:col>1</xdr:col>
      <xdr:colOff>27710</xdr:colOff>
      <xdr:row>464</xdr:row>
      <xdr:rowOff>0</xdr:rowOff>
    </xdr:from>
    <xdr:to>
      <xdr:col>4</xdr:col>
      <xdr:colOff>530969</xdr:colOff>
      <xdr:row>468</xdr:row>
      <xdr:rowOff>379</xdr:rowOff>
    </xdr:to>
    <xdr:pic>
      <xdr:nvPicPr>
        <xdr:cNvPr id="21" name="Afbeelding 20" descr="Government logo | to homepage">
          <a:extLst>
            <a:ext uri="{FF2B5EF4-FFF2-40B4-BE49-F238E27FC236}">
              <a16:creationId xmlns:a16="http://schemas.microsoft.com/office/drawing/2014/main" id="{A8B4834E-1D84-4806-A649-C4384AABB66B}"/>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87255927"/>
          <a:ext cx="2332059" cy="720815"/>
        </a:xfrm>
        <a:prstGeom prst="rect">
          <a:avLst/>
        </a:prstGeom>
        <a:solidFill>
          <a:schemeClr val="bg1"/>
        </a:solidFill>
        <a:ln>
          <a:noFill/>
        </a:ln>
      </xdr:spPr>
    </xdr:pic>
    <xdr:clientData/>
  </xdr:twoCellAnchor>
  <xdr:twoCellAnchor editAs="oneCell">
    <xdr:from>
      <xdr:col>6</xdr:col>
      <xdr:colOff>249387</xdr:colOff>
      <xdr:row>464</xdr:row>
      <xdr:rowOff>0</xdr:rowOff>
    </xdr:from>
    <xdr:to>
      <xdr:col>9</xdr:col>
      <xdr:colOff>143450</xdr:colOff>
      <xdr:row>467</xdr:row>
      <xdr:rowOff>71673</xdr:rowOff>
    </xdr:to>
    <xdr:pic>
      <xdr:nvPicPr>
        <xdr:cNvPr id="22" name="Afbeelding 21">
          <a:extLst>
            <a:ext uri="{FF2B5EF4-FFF2-40B4-BE49-F238E27FC236}">
              <a16:creationId xmlns:a16="http://schemas.microsoft.com/office/drawing/2014/main" id="{E8D1946F-7233-4C84-9626-38F360CE6107}"/>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87075818"/>
          <a:ext cx="1722863" cy="612000"/>
        </a:xfrm>
        <a:prstGeom prst="rect">
          <a:avLst/>
        </a:prstGeom>
        <a:solidFill>
          <a:schemeClr val="bg1"/>
        </a:solidFill>
        <a:ln>
          <a:noFill/>
        </a:ln>
      </xdr:spPr>
    </xdr:pic>
    <xdr:clientData/>
  </xdr:twoCellAnchor>
  <xdr:twoCellAnchor editAs="oneCell">
    <xdr:from>
      <xdr:col>1</xdr:col>
      <xdr:colOff>27710</xdr:colOff>
      <xdr:row>258</xdr:row>
      <xdr:rowOff>0</xdr:rowOff>
    </xdr:from>
    <xdr:to>
      <xdr:col>4</xdr:col>
      <xdr:colOff>530969</xdr:colOff>
      <xdr:row>262</xdr:row>
      <xdr:rowOff>379</xdr:rowOff>
    </xdr:to>
    <xdr:pic>
      <xdr:nvPicPr>
        <xdr:cNvPr id="24" name="Afbeelding 23" descr="Government logo | to homepage">
          <a:extLst>
            <a:ext uri="{FF2B5EF4-FFF2-40B4-BE49-F238E27FC236}">
              <a16:creationId xmlns:a16="http://schemas.microsoft.com/office/drawing/2014/main" id="{820748E4-CFB6-4729-9F72-B6F6746FC44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15049" b="8504"/>
        <a:stretch/>
      </xdr:blipFill>
      <xdr:spPr bwMode="auto">
        <a:xfrm>
          <a:off x="637310" y="49613127"/>
          <a:ext cx="2332059" cy="720815"/>
        </a:xfrm>
        <a:prstGeom prst="rect">
          <a:avLst/>
        </a:prstGeom>
        <a:solidFill>
          <a:schemeClr val="bg1"/>
        </a:solidFill>
        <a:ln>
          <a:noFill/>
        </a:ln>
      </xdr:spPr>
    </xdr:pic>
    <xdr:clientData/>
  </xdr:twoCellAnchor>
  <xdr:twoCellAnchor editAs="oneCell">
    <xdr:from>
      <xdr:col>6</xdr:col>
      <xdr:colOff>249387</xdr:colOff>
      <xdr:row>258</xdr:row>
      <xdr:rowOff>0</xdr:rowOff>
    </xdr:from>
    <xdr:to>
      <xdr:col>9</xdr:col>
      <xdr:colOff>143450</xdr:colOff>
      <xdr:row>261</xdr:row>
      <xdr:rowOff>71673</xdr:rowOff>
    </xdr:to>
    <xdr:pic>
      <xdr:nvPicPr>
        <xdr:cNvPr id="28" name="Afbeelding 27">
          <a:extLst>
            <a:ext uri="{FF2B5EF4-FFF2-40B4-BE49-F238E27FC236}">
              <a16:creationId xmlns:a16="http://schemas.microsoft.com/office/drawing/2014/main" id="{31ED02AA-D03F-4032-8A1A-7439990717F1}"/>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7871" t="16636" b="18334"/>
        <a:stretch/>
      </xdr:blipFill>
      <xdr:spPr>
        <a:xfrm>
          <a:off x="3906987" y="49613127"/>
          <a:ext cx="1722863" cy="612000"/>
        </a:xfrm>
        <a:prstGeom prst="rect">
          <a:avLst/>
        </a:prstGeom>
        <a:solidFill>
          <a:schemeClr val="bg1"/>
        </a:solidFill>
        <a:ln>
          <a:noFill/>
        </a:ln>
      </xdr:spPr>
    </xdr:pic>
    <xdr:clientData/>
  </xdr:twoCellAnchor>
  <xdr:twoCellAnchor editAs="oneCell">
    <xdr:from>
      <xdr:col>10</xdr:col>
      <xdr:colOff>0</xdr:colOff>
      <xdr:row>465</xdr:row>
      <xdr:rowOff>0</xdr:rowOff>
    </xdr:from>
    <xdr:to>
      <xdr:col>13</xdr:col>
      <xdr:colOff>300360</xdr:colOff>
      <xdr:row>466</xdr:row>
      <xdr:rowOff>173076</xdr:rowOff>
    </xdr:to>
    <xdr:pic>
      <xdr:nvPicPr>
        <xdr:cNvPr id="32" name="Afbeelding 31">
          <a:extLst>
            <a:ext uri="{FF2B5EF4-FFF2-40B4-BE49-F238E27FC236}">
              <a16:creationId xmlns:a16="http://schemas.microsoft.com/office/drawing/2014/main" id="{787A06A6-224D-4F1C-B363-2600197B3899}"/>
            </a:ext>
          </a:extLst>
        </xdr:cNvPr>
        <xdr:cNvPicPr>
          <a:picLocks noChangeAspect="1"/>
        </xdr:cNvPicPr>
      </xdr:nvPicPr>
      <xdr:blipFill>
        <a:blip xmlns:r="http://schemas.openxmlformats.org/officeDocument/2006/relationships" r:embed="rId34"/>
        <a:stretch>
          <a:fillRect/>
        </a:stretch>
      </xdr:blipFill>
      <xdr:spPr>
        <a:xfrm>
          <a:off x="6096000" y="87436036"/>
          <a:ext cx="2129160" cy="353185"/>
        </a:xfrm>
        <a:prstGeom prst="rect">
          <a:avLst/>
        </a:prstGeom>
        <a:solidFill>
          <a:schemeClr val="bg1"/>
        </a:solidFill>
        <a:ln>
          <a:noFill/>
        </a:ln>
      </xdr:spPr>
    </xdr:pic>
    <xdr:clientData/>
  </xdr:twoCellAnchor>
  <xdr:twoCellAnchor editAs="oneCell">
    <xdr:from>
      <xdr:col>10</xdr:col>
      <xdr:colOff>0</xdr:colOff>
      <xdr:row>403</xdr:row>
      <xdr:rowOff>0</xdr:rowOff>
    </xdr:from>
    <xdr:to>
      <xdr:col>13</xdr:col>
      <xdr:colOff>300360</xdr:colOff>
      <xdr:row>404</xdr:row>
      <xdr:rowOff>173076</xdr:rowOff>
    </xdr:to>
    <xdr:pic>
      <xdr:nvPicPr>
        <xdr:cNvPr id="33" name="Afbeelding 32">
          <a:extLst>
            <a:ext uri="{FF2B5EF4-FFF2-40B4-BE49-F238E27FC236}">
              <a16:creationId xmlns:a16="http://schemas.microsoft.com/office/drawing/2014/main" id="{DA18925E-F0F8-4853-B233-85817D0D85ED}"/>
            </a:ext>
          </a:extLst>
        </xdr:cNvPr>
        <xdr:cNvPicPr>
          <a:picLocks noChangeAspect="1"/>
        </xdr:cNvPicPr>
      </xdr:nvPicPr>
      <xdr:blipFill>
        <a:blip xmlns:r="http://schemas.openxmlformats.org/officeDocument/2006/relationships" r:embed="rId34"/>
        <a:stretch>
          <a:fillRect/>
        </a:stretch>
      </xdr:blipFill>
      <xdr:spPr>
        <a:xfrm>
          <a:off x="6096000" y="76089164"/>
          <a:ext cx="2129160" cy="353185"/>
        </a:xfrm>
        <a:prstGeom prst="rect">
          <a:avLst/>
        </a:prstGeom>
        <a:solidFill>
          <a:schemeClr val="bg1"/>
        </a:solidFill>
        <a:ln>
          <a:noFill/>
        </a:ln>
      </xdr:spPr>
    </xdr:pic>
    <xdr:clientData/>
  </xdr:twoCellAnchor>
  <xdr:twoCellAnchor editAs="oneCell">
    <xdr:from>
      <xdr:col>10</xdr:col>
      <xdr:colOff>0</xdr:colOff>
      <xdr:row>331</xdr:row>
      <xdr:rowOff>0</xdr:rowOff>
    </xdr:from>
    <xdr:to>
      <xdr:col>13</xdr:col>
      <xdr:colOff>300360</xdr:colOff>
      <xdr:row>332</xdr:row>
      <xdr:rowOff>173076</xdr:rowOff>
    </xdr:to>
    <xdr:pic>
      <xdr:nvPicPr>
        <xdr:cNvPr id="35" name="Afbeelding 34">
          <a:extLst>
            <a:ext uri="{FF2B5EF4-FFF2-40B4-BE49-F238E27FC236}">
              <a16:creationId xmlns:a16="http://schemas.microsoft.com/office/drawing/2014/main" id="{8C418C19-1FD6-42EC-8370-F77CDCE7BCAA}"/>
            </a:ext>
          </a:extLst>
        </xdr:cNvPr>
        <xdr:cNvPicPr>
          <a:picLocks noChangeAspect="1"/>
        </xdr:cNvPicPr>
      </xdr:nvPicPr>
      <xdr:blipFill>
        <a:blip xmlns:r="http://schemas.openxmlformats.org/officeDocument/2006/relationships" r:embed="rId34"/>
        <a:stretch>
          <a:fillRect/>
        </a:stretch>
      </xdr:blipFill>
      <xdr:spPr>
        <a:xfrm>
          <a:off x="6096000" y="62941200"/>
          <a:ext cx="2129160" cy="353185"/>
        </a:xfrm>
        <a:prstGeom prst="rect">
          <a:avLst/>
        </a:prstGeom>
        <a:solidFill>
          <a:schemeClr val="bg1"/>
        </a:solidFill>
        <a:ln>
          <a:noFill/>
        </a:ln>
      </xdr:spPr>
    </xdr:pic>
    <xdr:clientData/>
  </xdr:twoCellAnchor>
  <xdr:twoCellAnchor editAs="oneCell">
    <xdr:from>
      <xdr:col>10</xdr:col>
      <xdr:colOff>0</xdr:colOff>
      <xdr:row>259</xdr:row>
      <xdr:rowOff>0</xdr:rowOff>
    </xdr:from>
    <xdr:to>
      <xdr:col>13</xdr:col>
      <xdr:colOff>300360</xdr:colOff>
      <xdr:row>260</xdr:row>
      <xdr:rowOff>173076</xdr:rowOff>
    </xdr:to>
    <xdr:pic>
      <xdr:nvPicPr>
        <xdr:cNvPr id="36" name="Afbeelding 35">
          <a:extLst>
            <a:ext uri="{FF2B5EF4-FFF2-40B4-BE49-F238E27FC236}">
              <a16:creationId xmlns:a16="http://schemas.microsoft.com/office/drawing/2014/main" id="{61BE39C0-A27F-4FF9-B0AF-332DA25FC370}"/>
            </a:ext>
          </a:extLst>
        </xdr:cNvPr>
        <xdr:cNvPicPr>
          <a:picLocks noChangeAspect="1"/>
        </xdr:cNvPicPr>
      </xdr:nvPicPr>
      <xdr:blipFill>
        <a:blip xmlns:r="http://schemas.openxmlformats.org/officeDocument/2006/relationships" r:embed="rId34"/>
        <a:stretch>
          <a:fillRect/>
        </a:stretch>
      </xdr:blipFill>
      <xdr:spPr>
        <a:xfrm>
          <a:off x="6096000" y="49793236"/>
          <a:ext cx="2129160" cy="353185"/>
        </a:xfrm>
        <a:prstGeom prst="rect">
          <a:avLst/>
        </a:prstGeom>
        <a:solidFill>
          <a:schemeClr val="bg1"/>
        </a:solidFill>
        <a:ln>
          <a:noFill/>
        </a:ln>
      </xdr:spPr>
    </xdr:pic>
    <xdr:clientData/>
  </xdr:twoCellAnchor>
  <xdr:twoCellAnchor editAs="oneCell">
    <xdr:from>
      <xdr:col>10</xdr:col>
      <xdr:colOff>0</xdr:colOff>
      <xdr:row>187</xdr:row>
      <xdr:rowOff>0</xdr:rowOff>
    </xdr:from>
    <xdr:to>
      <xdr:col>13</xdr:col>
      <xdr:colOff>300360</xdr:colOff>
      <xdr:row>188</xdr:row>
      <xdr:rowOff>173075</xdr:rowOff>
    </xdr:to>
    <xdr:pic>
      <xdr:nvPicPr>
        <xdr:cNvPr id="37" name="Afbeelding 36">
          <a:extLst>
            <a:ext uri="{FF2B5EF4-FFF2-40B4-BE49-F238E27FC236}">
              <a16:creationId xmlns:a16="http://schemas.microsoft.com/office/drawing/2014/main" id="{F6B90B31-8088-4479-B499-1781A7455D18}"/>
            </a:ext>
          </a:extLst>
        </xdr:cNvPr>
        <xdr:cNvPicPr>
          <a:picLocks noChangeAspect="1"/>
        </xdr:cNvPicPr>
      </xdr:nvPicPr>
      <xdr:blipFill>
        <a:blip xmlns:r="http://schemas.openxmlformats.org/officeDocument/2006/relationships" r:embed="rId34"/>
        <a:stretch>
          <a:fillRect/>
        </a:stretch>
      </xdr:blipFill>
      <xdr:spPr>
        <a:xfrm>
          <a:off x="6096000" y="36645273"/>
          <a:ext cx="2129160" cy="353185"/>
        </a:xfrm>
        <a:prstGeom prst="rect">
          <a:avLst/>
        </a:prstGeom>
        <a:solidFill>
          <a:schemeClr val="bg1"/>
        </a:solidFill>
        <a:ln>
          <a:noFill/>
        </a:ln>
      </xdr:spPr>
    </xdr:pic>
    <xdr:clientData/>
  </xdr:twoCellAnchor>
  <xdr:twoCellAnchor editAs="oneCell">
    <xdr:from>
      <xdr:col>10</xdr:col>
      <xdr:colOff>0</xdr:colOff>
      <xdr:row>115</xdr:row>
      <xdr:rowOff>0</xdr:rowOff>
    </xdr:from>
    <xdr:to>
      <xdr:col>13</xdr:col>
      <xdr:colOff>300360</xdr:colOff>
      <xdr:row>116</xdr:row>
      <xdr:rowOff>173076</xdr:rowOff>
    </xdr:to>
    <xdr:pic>
      <xdr:nvPicPr>
        <xdr:cNvPr id="38" name="Afbeelding 37">
          <a:extLst>
            <a:ext uri="{FF2B5EF4-FFF2-40B4-BE49-F238E27FC236}">
              <a16:creationId xmlns:a16="http://schemas.microsoft.com/office/drawing/2014/main" id="{DB8B0F69-D478-4DB1-825F-ADF4F334340B}"/>
            </a:ext>
          </a:extLst>
        </xdr:cNvPr>
        <xdr:cNvPicPr>
          <a:picLocks noChangeAspect="1"/>
        </xdr:cNvPicPr>
      </xdr:nvPicPr>
      <xdr:blipFill>
        <a:blip xmlns:r="http://schemas.openxmlformats.org/officeDocument/2006/relationships" r:embed="rId34"/>
        <a:stretch>
          <a:fillRect/>
        </a:stretch>
      </xdr:blipFill>
      <xdr:spPr>
        <a:xfrm>
          <a:off x="6096000" y="23497309"/>
          <a:ext cx="2129160" cy="353185"/>
        </a:xfrm>
        <a:prstGeom prst="rect">
          <a:avLst/>
        </a:prstGeom>
        <a:solidFill>
          <a:schemeClr val="bg1"/>
        </a:solidFill>
        <a:ln>
          <a:noFill/>
        </a:ln>
      </xdr:spPr>
    </xdr:pic>
    <xdr:clientData/>
  </xdr:twoCellAnchor>
  <xdr:twoCellAnchor editAs="oneCell">
    <xdr:from>
      <xdr:col>10</xdr:col>
      <xdr:colOff>0</xdr:colOff>
      <xdr:row>45</xdr:row>
      <xdr:rowOff>221675</xdr:rowOff>
    </xdr:from>
    <xdr:to>
      <xdr:col>13</xdr:col>
      <xdr:colOff>300360</xdr:colOff>
      <xdr:row>45</xdr:row>
      <xdr:rowOff>574860</xdr:rowOff>
    </xdr:to>
    <xdr:pic>
      <xdr:nvPicPr>
        <xdr:cNvPr id="40" name="Afbeelding 39">
          <a:extLst>
            <a:ext uri="{FF2B5EF4-FFF2-40B4-BE49-F238E27FC236}">
              <a16:creationId xmlns:a16="http://schemas.microsoft.com/office/drawing/2014/main" id="{4D5534C1-7065-404E-9E6E-8D790AE04EA2}"/>
            </a:ext>
          </a:extLst>
        </xdr:cNvPr>
        <xdr:cNvPicPr>
          <a:picLocks noChangeAspect="1"/>
        </xdr:cNvPicPr>
      </xdr:nvPicPr>
      <xdr:blipFill>
        <a:blip xmlns:r="http://schemas.openxmlformats.org/officeDocument/2006/relationships" r:embed="rId34"/>
        <a:stretch>
          <a:fillRect/>
        </a:stretch>
      </xdr:blipFill>
      <xdr:spPr>
        <a:xfrm>
          <a:off x="6096000" y="9518075"/>
          <a:ext cx="2129160" cy="353185"/>
        </a:xfrm>
        <a:prstGeom prst="rect">
          <a:avLst/>
        </a:prstGeom>
        <a:solidFill>
          <a:schemeClr val="bg1"/>
        </a:solidFill>
        <a:ln>
          <a:noFill/>
        </a:ln>
      </xdr:spPr>
    </xdr:pic>
    <xdr:clientData/>
  </xdr:twoCellAnchor>
  <xdr:twoCellAnchor>
    <xdr:from>
      <xdr:col>1</xdr:col>
      <xdr:colOff>65806</xdr:colOff>
      <xdr:row>0</xdr:row>
      <xdr:rowOff>29783</xdr:rowOff>
    </xdr:from>
    <xdr:to>
      <xdr:col>13</xdr:col>
      <xdr:colOff>714198</xdr:colOff>
      <xdr:row>10</xdr:row>
      <xdr:rowOff>96982</xdr:rowOff>
    </xdr:to>
    <xdr:sp macro="" textlink="">
      <xdr:nvSpPr>
        <xdr:cNvPr id="41" name="Rechthoek 40">
          <a:extLst>
            <a:ext uri="{FF2B5EF4-FFF2-40B4-BE49-F238E27FC236}">
              <a16:creationId xmlns:a16="http://schemas.microsoft.com/office/drawing/2014/main" id="{C0A0328F-7232-D4E9-F3AD-B45A800E3A49}"/>
            </a:ext>
          </a:extLst>
        </xdr:cNvPr>
        <xdr:cNvSpPr/>
      </xdr:nvSpPr>
      <xdr:spPr>
        <a:xfrm>
          <a:off x="789706" y="29783"/>
          <a:ext cx="7963592" cy="3328559"/>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138546</xdr:colOff>
      <xdr:row>46</xdr:row>
      <xdr:rowOff>96982</xdr:rowOff>
    </xdr:from>
    <xdr:to>
      <xdr:col>13</xdr:col>
      <xdr:colOff>678873</xdr:colOff>
      <xdr:row>369</xdr:row>
      <xdr:rowOff>27708</xdr:rowOff>
    </xdr:to>
    <xdr:sp macro="" textlink="">
      <xdr:nvSpPr>
        <xdr:cNvPr id="42" name="Rechthoek 41">
          <a:extLst>
            <a:ext uri="{FF2B5EF4-FFF2-40B4-BE49-F238E27FC236}">
              <a16:creationId xmlns:a16="http://schemas.microsoft.com/office/drawing/2014/main" id="{F0F282D7-1BD5-444F-AC9E-B2DD3C91EC46}"/>
            </a:ext>
          </a:extLst>
        </xdr:cNvPr>
        <xdr:cNvSpPr/>
      </xdr:nvSpPr>
      <xdr:spPr>
        <a:xfrm>
          <a:off x="2078182" y="10293927"/>
          <a:ext cx="6636327" cy="59006508"/>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41563</xdr:colOff>
      <xdr:row>402</xdr:row>
      <xdr:rowOff>41562</xdr:rowOff>
    </xdr:from>
    <xdr:to>
      <xdr:col>13</xdr:col>
      <xdr:colOff>761998</xdr:colOff>
      <xdr:row>453</xdr:row>
      <xdr:rowOff>138544</xdr:rowOff>
    </xdr:to>
    <xdr:sp macro="" textlink="">
      <xdr:nvSpPr>
        <xdr:cNvPr id="43" name="Rechthoek 42">
          <a:extLst>
            <a:ext uri="{FF2B5EF4-FFF2-40B4-BE49-F238E27FC236}">
              <a16:creationId xmlns:a16="http://schemas.microsoft.com/office/drawing/2014/main" id="{4EF1BC08-ABBC-C126-2DE3-63A8F828E5D4}"/>
            </a:ext>
          </a:extLst>
        </xdr:cNvPr>
        <xdr:cNvSpPr/>
      </xdr:nvSpPr>
      <xdr:spPr>
        <a:xfrm>
          <a:off x="1981199" y="75257889"/>
          <a:ext cx="6816435" cy="9462655"/>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55419</xdr:colOff>
      <xdr:row>463</xdr:row>
      <xdr:rowOff>55418</xdr:rowOff>
    </xdr:from>
    <xdr:to>
      <xdr:col>13</xdr:col>
      <xdr:colOff>678873</xdr:colOff>
      <xdr:row>468</xdr:row>
      <xdr:rowOff>124691</xdr:rowOff>
    </xdr:to>
    <xdr:sp macro="" textlink="">
      <xdr:nvSpPr>
        <xdr:cNvPr id="44" name="Rechthoek 43">
          <a:extLst>
            <a:ext uri="{FF2B5EF4-FFF2-40B4-BE49-F238E27FC236}">
              <a16:creationId xmlns:a16="http://schemas.microsoft.com/office/drawing/2014/main" id="{B6F7950A-0EE9-26D7-6E3E-8BB1B806A9B1}"/>
            </a:ext>
          </a:extLst>
        </xdr:cNvPr>
        <xdr:cNvSpPr/>
      </xdr:nvSpPr>
      <xdr:spPr>
        <a:xfrm>
          <a:off x="775855" y="86438509"/>
          <a:ext cx="7938654" cy="969818"/>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27709</xdr:colOff>
      <xdr:row>9</xdr:row>
      <xdr:rowOff>27710</xdr:rowOff>
    </xdr:from>
    <xdr:to>
      <xdr:col>9</xdr:col>
      <xdr:colOff>540328</xdr:colOff>
      <xdr:row>19</xdr:row>
      <xdr:rowOff>69273</xdr:rowOff>
    </xdr:to>
    <xdr:sp macro="" textlink="">
      <xdr:nvSpPr>
        <xdr:cNvPr id="45" name="Rechthoek 44">
          <a:extLst>
            <a:ext uri="{FF2B5EF4-FFF2-40B4-BE49-F238E27FC236}">
              <a16:creationId xmlns:a16="http://schemas.microsoft.com/office/drawing/2014/main" id="{3AB281BE-00E4-1711-812F-800D44F0A55A}"/>
            </a:ext>
          </a:extLst>
        </xdr:cNvPr>
        <xdr:cNvSpPr/>
      </xdr:nvSpPr>
      <xdr:spPr>
        <a:xfrm>
          <a:off x="748145" y="2840183"/>
          <a:ext cx="5389419" cy="1842654"/>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13855</xdr:colOff>
      <xdr:row>22</xdr:row>
      <xdr:rowOff>27711</xdr:rowOff>
    </xdr:from>
    <xdr:to>
      <xdr:col>13</xdr:col>
      <xdr:colOff>665018</xdr:colOff>
      <xdr:row>31</xdr:row>
      <xdr:rowOff>166254</xdr:rowOff>
    </xdr:to>
    <xdr:sp macro="" textlink="">
      <xdr:nvSpPr>
        <xdr:cNvPr id="54" name="Rechthoek 53">
          <a:extLst>
            <a:ext uri="{FF2B5EF4-FFF2-40B4-BE49-F238E27FC236}">
              <a16:creationId xmlns:a16="http://schemas.microsoft.com/office/drawing/2014/main" id="{04FFA0C4-D617-481F-8474-BFB3CB625434}"/>
            </a:ext>
          </a:extLst>
        </xdr:cNvPr>
        <xdr:cNvSpPr/>
      </xdr:nvSpPr>
      <xdr:spPr>
        <a:xfrm>
          <a:off x="734291" y="5181602"/>
          <a:ext cx="7966363" cy="1759525"/>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0</xdr:colOff>
      <xdr:row>50</xdr:row>
      <xdr:rowOff>27709</xdr:rowOff>
    </xdr:from>
    <xdr:to>
      <xdr:col>3</xdr:col>
      <xdr:colOff>41564</xdr:colOff>
      <xdr:row>55</xdr:row>
      <xdr:rowOff>152400</xdr:rowOff>
    </xdr:to>
    <xdr:sp macro="" textlink="">
      <xdr:nvSpPr>
        <xdr:cNvPr id="58" name="Rechthoek 57">
          <a:extLst>
            <a:ext uri="{FF2B5EF4-FFF2-40B4-BE49-F238E27FC236}">
              <a16:creationId xmlns:a16="http://schemas.microsoft.com/office/drawing/2014/main" id="{ECB1A7B1-0D5C-430F-3BB4-DC25F1235756}"/>
            </a:ext>
          </a:extLst>
        </xdr:cNvPr>
        <xdr:cNvSpPr/>
      </xdr:nvSpPr>
      <xdr:spPr>
        <a:xfrm>
          <a:off x="720436" y="11125200"/>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13850</xdr:colOff>
      <xdr:row>61</xdr:row>
      <xdr:rowOff>0</xdr:rowOff>
    </xdr:from>
    <xdr:to>
      <xdr:col>3</xdr:col>
      <xdr:colOff>55414</xdr:colOff>
      <xdr:row>66</xdr:row>
      <xdr:rowOff>124691</xdr:rowOff>
    </xdr:to>
    <xdr:sp macro="" textlink="">
      <xdr:nvSpPr>
        <xdr:cNvPr id="63" name="Rechthoek 62">
          <a:extLst>
            <a:ext uri="{FF2B5EF4-FFF2-40B4-BE49-F238E27FC236}">
              <a16:creationId xmlns:a16="http://schemas.microsoft.com/office/drawing/2014/main" id="{247A6488-C536-4185-A90D-06BACFAA0D8A}"/>
            </a:ext>
          </a:extLst>
        </xdr:cNvPr>
        <xdr:cNvSpPr/>
      </xdr:nvSpPr>
      <xdr:spPr>
        <a:xfrm>
          <a:off x="734286" y="13078691"/>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55415</xdr:colOff>
      <xdr:row>83</xdr:row>
      <xdr:rowOff>27705</xdr:rowOff>
    </xdr:from>
    <xdr:to>
      <xdr:col>3</xdr:col>
      <xdr:colOff>96979</xdr:colOff>
      <xdr:row>88</xdr:row>
      <xdr:rowOff>152396</xdr:rowOff>
    </xdr:to>
    <xdr:sp macro="" textlink="">
      <xdr:nvSpPr>
        <xdr:cNvPr id="65" name="Rechthoek 64">
          <a:extLst>
            <a:ext uri="{FF2B5EF4-FFF2-40B4-BE49-F238E27FC236}">
              <a16:creationId xmlns:a16="http://schemas.microsoft.com/office/drawing/2014/main" id="{92360269-C83A-4359-97B2-0C152519E859}"/>
            </a:ext>
          </a:extLst>
        </xdr:cNvPr>
        <xdr:cNvSpPr/>
      </xdr:nvSpPr>
      <xdr:spPr>
        <a:xfrm>
          <a:off x="775851" y="17068796"/>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41562</xdr:colOff>
      <xdr:row>94</xdr:row>
      <xdr:rowOff>13849</xdr:rowOff>
    </xdr:from>
    <xdr:to>
      <xdr:col>3</xdr:col>
      <xdr:colOff>83126</xdr:colOff>
      <xdr:row>99</xdr:row>
      <xdr:rowOff>138540</xdr:rowOff>
    </xdr:to>
    <xdr:sp macro="" textlink="">
      <xdr:nvSpPr>
        <xdr:cNvPr id="77" name="Rechthoek 76">
          <a:extLst>
            <a:ext uri="{FF2B5EF4-FFF2-40B4-BE49-F238E27FC236}">
              <a16:creationId xmlns:a16="http://schemas.microsoft.com/office/drawing/2014/main" id="{F8D48B68-797E-4D6A-B41C-E8BB322ABCE3}"/>
            </a:ext>
          </a:extLst>
        </xdr:cNvPr>
        <xdr:cNvSpPr/>
      </xdr:nvSpPr>
      <xdr:spPr>
        <a:xfrm>
          <a:off x="761998" y="19036140"/>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55420</xdr:colOff>
      <xdr:row>105</xdr:row>
      <xdr:rowOff>41558</xdr:rowOff>
    </xdr:from>
    <xdr:to>
      <xdr:col>3</xdr:col>
      <xdr:colOff>96984</xdr:colOff>
      <xdr:row>110</xdr:row>
      <xdr:rowOff>166249</xdr:rowOff>
    </xdr:to>
    <xdr:sp macro="" textlink="">
      <xdr:nvSpPr>
        <xdr:cNvPr id="78" name="Rechthoek 77">
          <a:extLst>
            <a:ext uri="{FF2B5EF4-FFF2-40B4-BE49-F238E27FC236}">
              <a16:creationId xmlns:a16="http://schemas.microsoft.com/office/drawing/2014/main" id="{4B11C15C-BCBA-40FC-91D7-023D8789572C}"/>
            </a:ext>
          </a:extLst>
        </xdr:cNvPr>
        <xdr:cNvSpPr/>
      </xdr:nvSpPr>
      <xdr:spPr>
        <a:xfrm>
          <a:off x="775856" y="21045049"/>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55425</xdr:colOff>
      <xdr:row>122</xdr:row>
      <xdr:rowOff>27698</xdr:rowOff>
    </xdr:from>
    <xdr:to>
      <xdr:col>3</xdr:col>
      <xdr:colOff>96989</xdr:colOff>
      <xdr:row>127</xdr:row>
      <xdr:rowOff>152389</xdr:rowOff>
    </xdr:to>
    <xdr:sp macro="" textlink="">
      <xdr:nvSpPr>
        <xdr:cNvPr id="79" name="Rechthoek 78">
          <a:extLst>
            <a:ext uri="{FF2B5EF4-FFF2-40B4-BE49-F238E27FC236}">
              <a16:creationId xmlns:a16="http://schemas.microsoft.com/office/drawing/2014/main" id="{2ECAD57D-4DE2-4D68-9318-1F4880953AC7}"/>
            </a:ext>
          </a:extLst>
        </xdr:cNvPr>
        <xdr:cNvSpPr/>
      </xdr:nvSpPr>
      <xdr:spPr>
        <a:xfrm>
          <a:off x="775861" y="24273153"/>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41571</xdr:colOff>
      <xdr:row>133</xdr:row>
      <xdr:rowOff>41546</xdr:rowOff>
    </xdr:from>
    <xdr:to>
      <xdr:col>3</xdr:col>
      <xdr:colOff>83135</xdr:colOff>
      <xdr:row>138</xdr:row>
      <xdr:rowOff>166237</xdr:rowOff>
    </xdr:to>
    <xdr:sp macro="" textlink="">
      <xdr:nvSpPr>
        <xdr:cNvPr id="83" name="Rechthoek 82">
          <a:extLst>
            <a:ext uri="{FF2B5EF4-FFF2-40B4-BE49-F238E27FC236}">
              <a16:creationId xmlns:a16="http://schemas.microsoft.com/office/drawing/2014/main" id="{FF68C106-4E83-4AE6-957A-9D303FE402FE}"/>
            </a:ext>
          </a:extLst>
        </xdr:cNvPr>
        <xdr:cNvSpPr/>
      </xdr:nvSpPr>
      <xdr:spPr>
        <a:xfrm>
          <a:off x="762007" y="26268201"/>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27719</xdr:colOff>
      <xdr:row>155</xdr:row>
      <xdr:rowOff>13829</xdr:rowOff>
    </xdr:from>
    <xdr:to>
      <xdr:col>3</xdr:col>
      <xdr:colOff>69283</xdr:colOff>
      <xdr:row>160</xdr:row>
      <xdr:rowOff>138520</xdr:rowOff>
    </xdr:to>
    <xdr:sp macro="" textlink="">
      <xdr:nvSpPr>
        <xdr:cNvPr id="84" name="Rechthoek 83">
          <a:extLst>
            <a:ext uri="{FF2B5EF4-FFF2-40B4-BE49-F238E27FC236}">
              <a16:creationId xmlns:a16="http://schemas.microsoft.com/office/drawing/2014/main" id="{48A378C7-1914-46C0-A469-442768983CA9}"/>
            </a:ext>
          </a:extLst>
        </xdr:cNvPr>
        <xdr:cNvSpPr/>
      </xdr:nvSpPr>
      <xdr:spPr>
        <a:xfrm>
          <a:off x="748155" y="30202884"/>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27718</xdr:colOff>
      <xdr:row>144</xdr:row>
      <xdr:rowOff>13834</xdr:rowOff>
    </xdr:from>
    <xdr:to>
      <xdr:col>3</xdr:col>
      <xdr:colOff>69282</xdr:colOff>
      <xdr:row>149</xdr:row>
      <xdr:rowOff>138525</xdr:rowOff>
    </xdr:to>
    <xdr:sp macro="" textlink="">
      <xdr:nvSpPr>
        <xdr:cNvPr id="85" name="Rechthoek 84">
          <a:extLst>
            <a:ext uri="{FF2B5EF4-FFF2-40B4-BE49-F238E27FC236}">
              <a16:creationId xmlns:a16="http://schemas.microsoft.com/office/drawing/2014/main" id="{344CC550-94AC-442F-96C3-E635FC182C80}"/>
            </a:ext>
          </a:extLst>
        </xdr:cNvPr>
        <xdr:cNvSpPr/>
      </xdr:nvSpPr>
      <xdr:spPr>
        <a:xfrm>
          <a:off x="748154" y="28221689"/>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41571</xdr:colOff>
      <xdr:row>166</xdr:row>
      <xdr:rowOff>27681</xdr:rowOff>
    </xdr:from>
    <xdr:to>
      <xdr:col>3</xdr:col>
      <xdr:colOff>83135</xdr:colOff>
      <xdr:row>171</xdr:row>
      <xdr:rowOff>152372</xdr:rowOff>
    </xdr:to>
    <xdr:sp macro="" textlink="">
      <xdr:nvSpPr>
        <xdr:cNvPr id="86" name="Rechthoek 85">
          <a:extLst>
            <a:ext uri="{FF2B5EF4-FFF2-40B4-BE49-F238E27FC236}">
              <a16:creationId xmlns:a16="http://schemas.microsoft.com/office/drawing/2014/main" id="{9A753A32-A022-47B4-B4D3-A22744412A67}"/>
            </a:ext>
          </a:extLst>
        </xdr:cNvPr>
        <xdr:cNvSpPr/>
      </xdr:nvSpPr>
      <xdr:spPr>
        <a:xfrm>
          <a:off x="762007" y="32197936"/>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27711</xdr:colOff>
      <xdr:row>177</xdr:row>
      <xdr:rowOff>13830</xdr:rowOff>
    </xdr:from>
    <xdr:to>
      <xdr:col>3</xdr:col>
      <xdr:colOff>69275</xdr:colOff>
      <xdr:row>182</xdr:row>
      <xdr:rowOff>138521</xdr:rowOff>
    </xdr:to>
    <xdr:sp macro="" textlink="">
      <xdr:nvSpPr>
        <xdr:cNvPr id="87" name="Rechthoek 86">
          <a:extLst>
            <a:ext uri="{FF2B5EF4-FFF2-40B4-BE49-F238E27FC236}">
              <a16:creationId xmlns:a16="http://schemas.microsoft.com/office/drawing/2014/main" id="{F9522352-4B36-431E-A8CD-5E5AAEF211A2}"/>
            </a:ext>
          </a:extLst>
        </xdr:cNvPr>
        <xdr:cNvSpPr/>
      </xdr:nvSpPr>
      <xdr:spPr>
        <a:xfrm>
          <a:off x="748147" y="3416528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27716</xdr:colOff>
      <xdr:row>194</xdr:row>
      <xdr:rowOff>13832</xdr:rowOff>
    </xdr:from>
    <xdr:to>
      <xdr:col>3</xdr:col>
      <xdr:colOff>69280</xdr:colOff>
      <xdr:row>199</xdr:row>
      <xdr:rowOff>138522</xdr:rowOff>
    </xdr:to>
    <xdr:sp macro="" textlink="">
      <xdr:nvSpPr>
        <xdr:cNvPr id="88" name="Rechthoek 87">
          <a:extLst>
            <a:ext uri="{FF2B5EF4-FFF2-40B4-BE49-F238E27FC236}">
              <a16:creationId xmlns:a16="http://schemas.microsoft.com/office/drawing/2014/main" id="{B58DBEDE-6B8C-4707-8FAF-D246CB7F7ABA}"/>
            </a:ext>
          </a:extLst>
        </xdr:cNvPr>
        <xdr:cNvSpPr/>
      </xdr:nvSpPr>
      <xdr:spPr>
        <a:xfrm>
          <a:off x="748152" y="37407250"/>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27712</xdr:colOff>
      <xdr:row>205</xdr:row>
      <xdr:rowOff>27682</xdr:rowOff>
    </xdr:from>
    <xdr:to>
      <xdr:col>3</xdr:col>
      <xdr:colOff>69276</xdr:colOff>
      <xdr:row>210</xdr:row>
      <xdr:rowOff>152372</xdr:rowOff>
    </xdr:to>
    <xdr:sp macro="" textlink="">
      <xdr:nvSpPr>
        <xdr:cNvPr id="89" name="Rechthoek 88">
          <a:extLst>
            <a:ext uri="{FF2B5EF4-FFF2-40B4-BE49-F238E27FC236}">
              <a16:creationId xmlns:a16="http://schemas.microsoft.com/office/drawing/2014/main" id="{76BBB514-8023-4A3E-8587-BCCB7635446E}"/>
            </a:ext>
          </a:extLst>
        </xdr:cNvPr>
        <xdr:cNvSpPr/>
      </xdr:nvSpPr>
      <xdr:spPr>
        <a:xfrm>
          <a:off x="748148" y="39402300"/>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13861</xdr:colOff>
      <xdr:row>216</xdr:row>
      <xdr:rowOff>27677</xdr:rowOff>
    </xdr:from>
    <xdr:to>
      <xdr:col>3</xdr:col>
      <xdr:colOff>55425</xdr:colOff>
      <xdr:row>221</xdr:row>
      <xdr:rowOff>152367</xdr:rowOff>
    </xdr:to>
    <xdr:sp macro="" textlink="">
      <xdr:nvSpPr>
        <xdr:cNvPr id="90" name="Rechthoek 89">
          <a:extLst>
            <a:ext uri="{FF2B5EF4-FFF2-40B4-BE49-F238E27FC236}">
              <a16:creationId xmlns:a16="http://schemas.microsoft.com/office/drawing/2014/main" id="{999D0D77-BA0F-4E23-B4E6-259684F74596}"/>
            </a:ext>
          </a:extLst>
        </xdr:cNvPr>
        <xdr:cNvSpPr/>
      </xdr:nvSpPr>
      <xdr:spPr>
        <a:xfrm>
          <a:off x="734297" y="4138349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13857</xdr:colOff>
      <xdr:row>227</xdr:row>
      <xdr:rowOff>27677</xdr:rowOff>
    </xdr:from>
    <xdr:to>
      <xdr:col>3</xdr:col>
      <xdr:colOff>55421</xdr:colOff>
      <xdr:row>232</xdr:row>
      <xdr:rowOff>152367</xdr:rowOff>
    </xdr:to>
    <xdr:sp macro="" textlink="">
      <xdr:nvSpPr>
        <xdr:cNvPr id="91" name="Rechthoek 90">
          <a:extLst>
            <a:ext uri="{FF2B5EF4-FFF2-40B4-BE49-F238E27FC236}">
              <a16:creationId xmlns:a16="http://schemas.microsoft.com/office/drawing/2014/main" id="{DF74FD91-7DD3-48C8-B90E-A6BBF2D8CDD7}"/>
            </a:ext>
          </a:extLst>
        </xdr:cNvPr>
        <xdr:cNvSpPr/>
      </xdr:nvSpPr>
      <xdr:spPr>
        <a:xfrm>
          <a:off x="734293" y="4336469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27707</xdr:colOff>
      <xdr:row>238</xdr:row>
      <xdr:rowOff>27677</xdr:rowOff>
    </xdr:from>
    <xdr:to>
      <xdr:col>3</xdr:col>
      <xdr:colOff>69271</xdr:colOff>
      <xdr:row>243</xdr:row>
      <xdr:rowOff>152367</xdr:rowOff>
    </xdr:to>
    <xdr:sp macro="" textlink="">
      <xdr:nvSpPr>
        <xdr:cNvPr id="92" name="Rechthoek 91">
          <a:extLst>
            <a:ext uri="{FF2B5EF4-FFF2-40B4-BE49-F238E27FC236}">
              <a16:creationId xmlns:a16="http://schemas.microsoft.com/office/drawing/2014/main" id="{CF7FF6C0-2062-4930-8336-685F84940967}"/>
            </a:ext>
          </a:extLst>
        </xdr:cNvPr>
        <xdr:cNvSpPr/>
      </xdr:nvSpPr>
      <xdr:spPr>
        <a:xfrm>
          <a:off x="748143" y="4534589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27702</xdr:colOff>
      <xdr:row>249</xdr:row>
      <xdr:rowOff>27685</xdr:rowOff>
    </xdr:from>
    <xdr:to>
      <xdr:col>3</xdr:col>
      <xdr:colOff>69266</xdr:colOff>
      <xdr:row>254</xdr:row>
      <xdr:rowOff>152375</xdr:rowOff>
    </xdr:to>
    <xdr:sp macro="" textlink="">
      <xdr:nvSpPr>
        <xdr:cNvPr id="93" name="Rechthoek 92">
          <a:extLst>
            <a:ext uri="{FF2B5EF4-FFF2-40B4-BE49-F238E27FC236}">
              <a16:creationId xmlns:a16="http://schemas.microsoft.com/office/drawing/2014/main" id="{35497C04-6E92-4689-A227-2FF8445AF9B7}"/>
            </a:ext>
          </a:extLst>
        </xdr:cNvPr>
        <xdr:cNvSpPr/>
      </xdr:nvSpPr>
      <xdr:spPr>
        <a:xfrm>
          <a:off x="748138" y="47327103"/>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27697</xdr:colOff>
      <xdr:row>266</xdr:row>
      <xdr:rowOff>27692</xdr:rowOff>
    </xdr:from>
    <xdr:to>
      <xdr:col>3</xdr:col>
      <xdr:colOff>69261</xdr:colOff>
      <xdr:row>271</xdr:row>
      <xdr:rowOff>152383</xdr:rowOff>
    </xdr:to>
    <xdr:sp macro="" textlink="">
      <xdr:nvSpPr>
        <xdr:cNvPr id="94" name="Rechthoek 93">
          <a:extLst>
            <a:ext uri="{FF2B5EF4-FFF2-40B4-BE49-F238E27FC236}">
              <a16:creationId xmlns:a16="http://schemas.microsoft.com/office/drawing/2014/main" id="{1BAF2753-5639-4039-B321-005F1A609E65}"/>
            </a:ext>
          </a:extLst>
        </xdr:cNvPr>
        <xdr:cNvSpPr/>
      </xdr:nvSpPr>
      <xdr:spPr>
        <a:xfrm>
          <a:off x="748133" y="50569074"/>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27692</xdr:colOff>
      <xdr:row>277</xdr:row>
      <xdr:rowOff>27692</xdr:rowOff>
    </xdr:from>
    <xdr:to>
      <xdr:col>3</xdr:col>
      <xdr:colOff>69256</xdr:colOff>
      <xdr:row>282</xdr:row>
      <xdr:rowOff>152383</xdr:rowOff>
    </xdr:to>
    <xdr:sp macro="" textlink="">
      <xdr:nvSpPr>
        <xdr:cNvPr id="95" name="Rechthoek 94">
          <a:extLst>
            <a:ext uri="{FF2B5EF4-FFF2-40B4-BE49-F238E27FC236}">
              <a16:creationId xmlns:a16="http://schemas.microsoft.com/office/drawing/2014/main" id="{BA906820-A9D3-46EA-B11B-8AD900190F0A}"/>
            </a:ext>
          </a:extLst>
        </xdr:cNvPr>
        <xdr:cNvSpPr/>
      </xdr:nvSpPr>
      <xdr:spPr>
        <a:xfrm>
          <a:off x="748128" y="52550274"/>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27687</xdr:colOff>
      <xdr:row>288</xdr:row>
      <xdr:rowOff>13845</xdr:rowOff>
    </xdr:from>
    <xdr:to>
      <xdr:col>3</xdr:col>
      <xdr:colOff>69251</xdr:colOff>
      <xdr:row>293</xdr:row>
      <xdr:rowOff>138536</xdr:rowOff>
    </xdr:to>
    <xdr:sp macro="" textlink="">
      <xdr:nvSpPr>
        <xdr:cNvPr id="96" name="Rechthoek 95">
          <a:extLst>
            <a:ext uri="{FF2B5EF4-FFF2-40B4-BE49-F238E27FC236}">
              <a16:creationId xmlns:a16="http://schemas.microsoft.com/office/drawing/2014/main" id="{62E64124-CA56-4ED3-8A72-56C861571AC6}"/>
            </a:ext>
          </a:extLst>
        </xdr:cNvPr>
        <xdr:cNvSpPr/>
      </xdr:nvSpPr>
      <xdr:spPr>
        <a:xfrm>
          <a:off x="748123" y="54517627"/>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27682</xdr:colOff>
      <xdr:row>299</xdr:row>
      <xdr:rowOff>13849</xdr:rowOff>
    </xdr:from>
    <xdr:to>
      <xdr:col>3</xdr:col>
      <xdr:colOff>69246</xdr:colOff>
      <xdr:row>304</xdr:row>
      <xdr:rowOff>138540</xdr:rowOff>
    </xdr:to>
    <xdr:sp macro="" textlink="">
      <xdr:nvSpPr>
        <xdr:cNvPr id="97" name="Rechthoek 96">
          <a:extLst>
            <a:ext uri="{FF2B5EF4-FFF2-40B4-BE49-F238E27FC236}">
              <a16:creationId xmlns:a16="http://schemas.microsoft.com/office/drawing/2014/main" id="{27AF79E9-C016-4620-ADB3-C0F31A83FB90}"/>
            </a:ext>
          </a:extLst>
        </xdr:cNvPr>
        <xdr:cNvSpPr/>
      </xdr:nvSpPr>
      <xdr:spPr>
        <a:xfrm>
          <a:off x="748118" y="56498831"/>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27677</xdr:colOff>
      <xdr:row>310</xdr:row>
      <xdr:rowOff>27695</xdr:rowOff>
    </xdr:from>
    <xdr:to>
      <xdr:col>3</xdr:col>
      <xdr:colOff>69241</xdr:colOff>
      <xdr:row>315</xdr:row>
      <xdr:rowOff>152386</xdr:rowOff>
    </xdr:to>
    <xdr:sp macro="" textlink="">
      <xdr:nvSpPr>
        <xdr:cNvPr id="98" name="Rechthoek 97">
          <a:extLst>
            <a:ext uri="{FF2B5EF4-FFF2-40B4-BE49-F238E27FC236}">
              <a16:creationId xmlns:a16="http://schemas.microsoft.com/office/drawing/2014/main" id="{9A84C3B0-8B77-4A9B-B361-C68DEB3D183C}"/>
            </a:ext>
          </a:extLst>
        </xdr:cNvPr>
        <xdr:cNvSpPr/>
      </xdr:nvSpPr>
      <xdr:spPr>
        <a:xfrm>
          <a:off x="748113" y="58493877"/>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27672</xdr:colOff>
      <xdr:row>320</xdr:row>
      <xdr:rowOff>180098</xdr:rowOff>
    </xdr:from>
    <xdr:to>
      <xdr:col>3</xdr:col>
      <xdr:colOff>69236</xdr:colOff>
      <xdr:row>326</xdr:row>
      <xdr:rowOff>124680</xdr:rowOff>
    </xdr:to>
    <xdr:sp macro="" textlink="">
      <xdr:nvSpPr>
        <xdr:cNvPr id="99" name="Rechthoek 98">
          <a:extLst>
            <a:ext uri="{FF2B5EF4-FFF2-40B4-BE49-F238E27FC236}">
              <a16:creationId xmlns:a16="http://schemas.microsoft.com/office/drawing/2014/main" id="{1D6839A2-0E53-4A71-ABCB-20F861D1415C}"/>
            </a:ext>
          </a:extLst>
        </xdr:cNvPr>
        <xdr:cNvSpPr/>
      </xdr:nvSpPr>
      <xdr:spPr>
        <a:xfrm>
          <a:off x="748108" y="60447371"/>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13812</xdr:colOff>
      <xdr:row>338</xdr:row>
      <xdr:rowOff>13846</xdr:rowOff>
    </xdr:from>
    <xdr:to>
      <xdr:col>3</xdr:col>
      <xdr:colOff>55376</xdr:colOff>
      <xdr:row>343</xdr:row>
      <xdr:rowOff>138536</xdr:rowOff>
    </xdr:to>
    <xdr:sp macro="" textlink="">
      <xdr:nvSpPr>
        <xdr:cNvPr id="100" name="Rechthoek 99">
          <a:extLst>
            <a:ext uri="{FF2B5EF4-FFF2-40B4-BE49-F238E27FC236}">
              <a16:creationId xmlns:a16="http://schemas.microsoft.com/office/drawing/2014/main" id="{3FB6FC51-2A55-4C47-948C-80F941C971B2}"/>
            </a:ext>
          </a:extLst>
        </xdr:cNvPr>
        <xdr:cNvSpPr/>
      </xdr:nvSpPr>
      <xdr:spPr>
        <a:xfrm>
          <a:off x="734248" y="63703191"/>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13807</xdr:colOff>
      <xdr:row>349</xdr:row>
      <xdr:rowOff>13850</xdr:rowOff>
    </xdr:from>
    <xdr:to>
      <xdr:col>3</xdr:col>
      <xdr:colOff>55371</xdr:colOff>
      <xdr:row>354</xdr:row>
      <xdr:rowOff>138540</xdr:rowOff>
    </xdr:to>
    <xdr:sp macro="" textlink="">
      <xdr:nvSpPr>
        <xdr:cNvPr id="101" name="Rechthoek 100">
          <a:extLst>
            <a:ext uri="{FF2B5EF4-FFF2-40B4-BE49-F238E27FC236}">
              <a16:creationId xmlns:a16="http://schemas.microsoft.com/office/drawing/2014/main" id="{DFD49452-3D3F-44DE-8020-37D4CC2206E3}"/>
            </a:ext>
          </a:extLst>
        </xdr:cNvPr>
        <xdr:cNvSpPr/>
      </xdr:nvSpPr>
      <xdr:spPr>
        <a:xfrm>
          <a:off x="734243" y="6568439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27657</xdr:colOff>
      <xdr:row>360</xdr:row>
      <xdr:rowOff>27700</xdr:rowOff>
    </xdr:from>
    <xdr:to>
      <xdr:col>3</xdr:col>
      <xdr:colOff>69221</xdr:colOff>
      <xdr:row>365</xdr:row>
      <xdr:rowOff>152390</xdr:rowOff>
    </xdr:to>
    <xdr:sp macro="" textlink="">
      <xdr:nvSpPr>
        <xdr:cNvPr id="102" name="Rechthoek 101">
          <a:extLst>
            <a:ext uri="{FF2B5EF4-FFF2-40B4-BE49-F238E27FC236}">
              <a16:creationId xmlns:a16="http://schemas.microsoft.com/office/drawing/2014/main" id="{415AB978-DBCF-4133-8CB3-9E762F3AA916}"/>
            </a:ext>
          </a:extLst>
        </xdr:cNvPr>
        <xdr:cNvSpPr/>
      </xdr:nvSpPr>
      <xdr:spPr>
        <a:xfrm>
          <a:off x="748093" y="6767944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27652</xdr:colOff>
      <xdr:row>409</xdr:row>
      <xdr:rowOff>180090</xdr:rowOff>
    </xdr:from>
    <xdr:to>
      <xdr:col>3</xdr:col>
      <xdr:colOff>69216</xdr:colOff>
      <xdr:row>415</xdr:row>
      <xdr:rowOff>124671</xdr:rowOff>
    </xdr:to>
    <xdr:sp macro="" textlink="">
      <xdr:nvSpPr>
        <xdr:cNvPr id="103" name="Rechthoek 102">
          <a:extLst>
            <a:ext uri="{FF2B5EF4-FFF2-40B4-BE49-F238E27FC236}">
              <a16:creationId xmlns:a16="http://schemas.microsoft.com/office/drawing/2014/main" id="{357032EE-239F-4825-BD4B-180B50D04350}"/>
            </a:ext>
          </a:extLst>
        </xdr:cNvPr>
        <xdr:cNvSpPr/>
      </xdr:nvSpPr>
      <xdr:spPr>
        <a:xfrm>
          <a:off x="748088" y="76837290"/>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27647</xdr:colOff>
      <xdr:row>421</xdr:row>
      <xdr:rowOff>27686</xdr:rowOff>
    </xdr:from>
    <xdr:to>
      <xdr:col>3</xdr:col>
      <xdr:colOff>69211</xdr:colOff>
      <xdr:row>426</xdr:row>
      <xdr:rowOff>152376</xdr:rowOff>
    </xdr:to>
    <xdr:sp macro="" textlink="">
      <xdr:nvSpPr>
        <xdr:cNvPr id="104" name="Rechthoek 103">
          <a:extLst>
            <a:ext uri="{FF2B5EF4-FFF2-40B4-BE49-F238E27FC236}">
              <a16:creationId xmlns:a16="http://schemas.microsoft.com/office/drawing/2014/main" id="{9DD65DAE-B0B1-4222-B3FE-6157D4AA7A32}"/>
            </a:ext>
          </a:extLst>
        </xdr:cNvPr>
        <xdr:cNvSpPr/>
      </xdr:nvSpPr>
      <xdr:spPr>
        <a:xfrm>
          <a:off x="748083" y="7884619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27642</xdr:colOff>
      <xdr:row>432</xdr:row>
      <xdr:rowOff>13826</xdr:rowOff>
    </xdr:from>
    <xdr:to>
      <xdr:col>3</xdr:col>
      <xdr:colOff>69206</xdr:colOff>
      <xdr:row>437</xdr:row>
      <xdr:rowOff>138516</xdr:rowOff>
    </xdr:to>
    <xdr:sp macro="" textlink="">
      <xdr:nvSpPr>
        <xdr:cNvPr id="105" name="Rechthoek 104">
          <a:extLst>
            <a:ext uri="{FF2B5EF4-FFF2-40B4-BE49-F238E27FC236}">
              <a16:creationId xmlns:a16="http://schemas.microsoft.com/office/drawing/2014/main" id="{7E9A0878-22CC-47A1-9532-4E50934EDEA2}"/>
            </a:ext>
          </a:extLst>
        </xdr:cNvPr>
        <xdr:cNvSpPr/>
      </xdr:nvSpPr>
      <xdr:spPr>
        <a:xfrm>
          <a:off x="748078" y="80813535"/>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27637</xdr:colOff>
      <xdr:row>442</xdr:row>
      <xdr:rowOff>180084</xdr:rowOff>
    </xdr:from>
    <xdr:to>
      <xdr:col>3</xdr:col>
      <xdr:colOff>69201</xdr:colOff>
      <xdr:row>448</xdr:row>
      <xdr:rowOff>124665</xdr:rowOff>
    </xdr:to>
    <xdr:sp macro="" textlink="">
      <xdr:nvSpPr>
        <xdr:cNvPr id="106" name="Rechthoek 105">
          <a:extLst>
            <a:ext uri="{FF2B5EF4-FFF2-40B4-BE49-F238E27FC236}">
              <a16:creationId xmlns:a16="http://schemas.microsoft.com/office/drawing/2014/main" id="{82AA0DAE-1781-4E63-84ED-B6F4908BB662}"/>
            </a:ext>
          </a:extLst>
        </xdr:cNvPr>
        <xdr:cNvSpPr/>
      </xdr:nvSpPr>
      <xdr:spPr>
        <a:xfrm>
          <a:off x="748073" y="82780884"/>
          <a:ext cx="1260764" cy="1025236"/>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55415</xdr:colOff>
      <xdr:row>35</xdr:row>
      <xdr:rowOff>27713</xdr:rowOff>
    </xdr:from>
    <xdr:to>
      <xdr:col>13</xdr:col>
      <xdr:colOff>706578</xdr:colOff>
      <xdr:row>45</xdr:row>
      <xdr:rowOff>831273</xdr:rowOff>
    </xdr:to>
    <xdr:sp macro="" textlink="">
      <xdr:nvSpPr>
        <xdr:cNvPr id="107" name="Rechthoek 106">
          <a:extLst>
            <a:ext uri="{FF2B5EF4-FFF2-40B4-BE49-F238E27FC236}">
              <a16:creationId xmlns:a16="http://schemas.microsoft.com/office/drawing/2014/main" id="{2E0020BF-FA8D-4445-9C22-6CA8CA108BF3}"/>
            </a:ext>
          </a:extLst>
        </xdr:cNvPr>
        <xdr:cNvSpPr/>
      </xdr:nvSpPr>
      <xdr:spPr>
        <a:xfrm>
          <a:off x="775851" y="7523022"/>
          <a:ext cx="7966363" cy="2604651"/>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0</xdr:colOff>
      <xdr:row>185</xdr:row>
      <xdr:rowOff>166255</xdr:rowOff>
    </xdr:from>
    <xdr:to>
      <xdr:col>13</xdr:col>
      <xdr:colOff>512619</xdr:colOff>
      <xdr:row>189</xdr:row>
      <xdr:rowOff>152400</xdr:rowOff>
    </xdr:to>
    <xdr:sp macro="" textlink="">
      <xdr:nvSpPr>
        <xdr:cNvPr id="108" name="Rechthoek 107">
          <a:extLst>
            <a:ext uri="{FF2B5EF4-FFF2-40B4-BE49-F238E27FC236}">
              <a16:creationId xmlns:a16="http://schemas.microsoft.com/office/drawing/2014/main" id="{53487CD6-E5C2-D034-058F-6B0AD6A83F20}"/>
            </a:ext>
          </a:extLst>
        </xdr:cNvPr>
        <xdr:cNvSpPr/>
      </xdr:nvSpPr>
      <xdr:spPr>
        <a:xfrm>
          <a:off x="720436" y="35758582"/>
          <a:ext cx="7827819" cy="706582"/>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27705</xdr:colOff>
      <xdr:row>258</xdr:row>
      <xdr:rowOff>27674</xdr:rowOff>
    </xdr:from>
    <xdr:to>
      <xdr:col>13</xdr:col>
      <xdr:colOff>540324</xdr:colOff>
      <xdr:row>262</xdr:row>
      <xdr:rowOff>13820</xdr:rowOff>
    </xdr:to>
    <xdr:sp macro="" textlink="">
      <xdr:nvSpPr>
        <xdr:cNvPr id="109" name="Rechthoek 108">
          <a:extLst>
            <a:ext uri="{FF2B5EF4-FFF2-40B4-BE49-F238E27FC236}">
              <a16:creationId xmlns:a16="http://schemas.microsoft.com/office/drawing/2014/main" id="{AFB51FDE-6CC5-460E-992C-CC468D80E666}"/>
            </a:ext>
          </a:extLst>
        </xdr:cNvPr>
        <xdr:cNvSpPr/>
      </xdr:nvSpPr>
      <xdr:spPr>
        <a:xfrm>
          <a:off x="748141" y="48948074"/>
          <a:ext cx="7827819" cy="706582"/>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27700</xdr:colOff>
      <xdr:row>330</xdr:row>
      <xdr:rowOff>13774</xdr:rowOff>
    </xdr:from>
    <xdr:to>
      <xdr:col>13</xdr:col>
      <xdr:colOff>540319</xdr:colOff>
      <xdr:row>333</xdr:row>
      <xdr:rowOff>180029</xdr:rowOff>
    </xdr:to>
    <xdr:sp macro="" textlink="">
      <xdr:nvSpPr>
        <xdr:cNvPr id="110" name="Rechthoek 109">
          <a:extLst>
            <a:ext uri="{FF2B5EF4-FFF2-40B4-BE49-F238E27FC236}">
              <a16:creationId xmlns:a16="http://schemas.microsoft.com/office/drawing/2014/main" id="{22EA4A4F-F312-41BC-B6F7-26A0CBDE9ED3}"/>
            </a:ext>
          </a:extLst>
        </xdr:cNvPr>
        <xdr:cNvSpPr/>
      </xdr:nvSpPr>
      <xdr:spPr>
        <a:xfrm>
          <a:off x="748136" y="62082138"/>
          <a:ext cx="7827819" cy="706582"/>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27695</xdr:colOff>
      <xdr:row>402</xdr:row>
      <xdr:rowOff>13746</xdr:rowOff>
    </xdr:from>
    <xdr:to>
      <xdr:col>13</xdr:col>
      <xdr:colOff>540314</xdr:colOff>
      <xdr:row>405</xdr:row>
      <xdr:rowOff>180000</xdr:rowOff>
    </xdr:to>
    <xdr:sp macro="" textlink="">
      <xdr:nvSpPr>
        <xdr:cNvPr id="111" name="Rechthoek 110">
          <a:extLst>
            <a:ext uri="{FF2B5EF4-FFF2-40B4-BE49-F238E27FC236}">
              <a16:creationId xmlns:a16="http://schemas.microsoft.com/office/drawing/2014/main" id="{6E8C11D7-23E5-480B-9B4C-4829563E7991}"/>
            </a:ext>
          </a:extLst>
        </xdr:cNvPr>
        <xdr:cNvSpPr/>
      </xdr:nvSpPr>
      <xdr:spPr>
        <a:xfrm>
          <a:off x="748131" y="75230073"/>
          <a:ext cx="7827819" cy="706582"/>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99060</xdr:colOff>
      <xdr:row>48</xdr:row>
      <xdr:rowOff>38100</xdr:rowOff>
    </xdr:from>
    <xdr:to>
      <xdr:col>21</xdr:col>
      <xdr:colOff>403860</xdr:colOff>
      <xdr:row>475</xdr:row>
      <xdr:rowOff>22860</xdr:rowOff>
    </xdr:to>
    <xdr:sp macro="" textlink="">
      <xdr:nvSpPr>
        <xdr:cNvPr id="3" name="Rechthoek 2">
          <a:extLst>
            <a:ext uri="{FF2B5EF4-FFF2-40B4-BE49-F238E27FC236}">
              <a16:creationId xmlns:a16="http://schemas.microsoft.com/office/drawing/2014/main" id="{495248A1-983F-101B-0F2A-6C09102BC454}"/>
            </a:ext>
          </a:extLst>
        </xdr:cNvPr>
        <xdr:cNvSpPr/>
      </xdr:nvSpPr>
      <xdr:spPr>
        <a:xfrm>
          <a:off x="8900160" y="11734800"/>
          <a:ext cx="6126480" cy="78988920"/>
        </a:xfrm>
        <a:prstGeom prst="rect">
          <a:avLst/>
        </a:prstGeom>
        <a:solidFill>
          <a:srgbClr val="FFFFFF">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uniec3.n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057C-82B0-4483-AE78-7BAD1315901E}">
  <sheetPr>
    <tabColor rgb="FF009999"/>
  </sheetPr>
  <dimension ref="A1:AG238"/>
  <sheetViews>
    <sheetView showGridLines="0" tabSelected="1" zoomScale="85" zoomScaleNormal="85" zoomScaleSheetLayoutView="70" workbookViewId="0"/>
  </sheetViews>
  <sheetFormatPr defaultRowHeight="14.4" x14ac:dyDescent="0.3"/>
  <cols>
    <col min="2" max="2" width="4.88671875" customWidth="1"/>
    <col min="5" max="5" width="4.88671875" customWidth="1"/>
    <col min="8" max="8" width="4.88671875" customWidth="1"/>
    <col min="11" max="11" width="4.88671875" customWidth="1"/>
    <col min="14" max="14" width="4.88671875" customWidth="1"/>
    <col min="17" max="17" width="4.88671875" customWidth="1"/>
    <col min="18" max="18" width="20.109375" customWidth="1"/>
    <col min="19" max="19" width="4.88671875" customWidth="1"/>
  </cols>
  <sheetData>
    <row r="1" spans="1:33" ht="94.8" customHeight="1" x14ac:dyDescent="0.3">
      <c r="A1" s="199" t="s">
        <v>645</v>
      </c>
      <c r="B1" s="166" t="s">
        <v>458</v>
      </c>
      <c r="C1" s="118"/>
      <c r="W1" s="117"/>
    </row>
    <row r="2" spans="1:33" x14ac:dyDescent="0.3">
      <c r="B2" s="116"/>
      <c r="G2" s="114" t="s">
        <v>686</v>
      </c>
      <c r="H2" s="114"/>
      <c r="J2" s="114"/>
      <c r="W2" s="117"/>
    </row>
    <row r="5" spans="1:33" x14ac:dyDescent="0.3">
      <c r="B5" t="s">
        <v>455</v>
      </c>
      <c r="E5" t="s">
        <v>16</v>
      </c>
      <c r="H5" t="s">
        <v>457</v>
      </c>
      <c r="K5" t="s">
        <v>362</v>
      </c>
      <c r="N5" t="s">
        <v>361</v>
      </c>
      <c r="Q5" t="s">
        <v>438</v>
      </c>
    </row>
    <row r="6" spans="1:33" x14ac:dyDescent="0.3">
      <c r="H6" t="s">
        <v>435</v>
      </c>
      <c r="K6" t="s">
        <v>436</v>
      </c>
      <c r="N6" t="s">
        <v>436</v>
      </c>
      <c r="Q6" t="s">
        <v>436</v>
      </c>
    </row>
    <row r="8" spans="1:33" s="99" customFormat="1" x14ac:dyDescent="0.3">
      <c r="C8" s="100" t="s">
        <v>428</v>
      </c>
      <c r="D8" s="115"/>
      <c r="E8" s="102"/>
      <c r="F8" s="100" t="s">
        <v>449</v>
      </c>
      <c r="H8" s="102"/>
      <c r="I8" s="100" t="s">
        <v>431</v>
      </c>
      <c r="J8" s="101"/>
      <c r="K8" s="101" t="s">
        <v>363</v>
      </c>
      <c r="L8" s="100" t="s">
        <v>432</v>
      </c>
      <c r="M8" s="101"/>
      <c r="N8" s="101"/>
      <c r="O8" s="100" t="s">
        <v>370</v>
      </c>
      <c r="P8" s="101"/>
      <c r="Q8" s="101"/>
      <c r="R8" s="100" t="s">
        <v>248</v>
      </c>
      <c r="S8" s="103"/>
      <c r="T8" s="100" t="s">
        <v>384</v>
      </c>
      <c r="V8" s="103"/>
      <c r="W8" s="103"/>
      <c r="X8"/>
      <c r="Y8"/>
      <c r="Z8"/>
      <c r="AA8"/>
      <c r="AB8"/>
      <c r="AC8"/>
      <c r="AD8"/>
      <c r="AE8"/>
      <c r="AF8"/>
      <c r="AG8"/>
    </row>
    <row r="9" spans="1:33" s="99" customFormat="1" x14ac:dyDescent="0.3">
      <c r="C9" s="100"/>
      <c r="D9" s="115"/>
      <c r="E9" s="102"/>
      <c r="F9" s="103" t="s">
        <v>450</v>
      </c>
      <c r="H9" s="102"/>
      <c r="I9" s="103" t="s">
        <v>639</v>
      </c>
      <c r="J9" s="101"/>
      <c r="K9" s="101"/>
      <c r="L9" s="103" t="s">
        <v>433</v>
      </c>
      <c r="M9" s="101"/>
      <c r="N9" s="101"/>
      <c r="O9" s="103" t="s">
        <v>376</v>
      </c>
      <c r="P9" s="101"/>
      <c r="Q9" s="101"/>
      <c r="R9" s="103" t="s">
        <v>162</v>
      </c>
      <c r="S9" s="103"/>
      <c r="T9" s="100" t="s">
        <v>383</v>
      </c>
      <c r="V9" s="103"/>
      <c r="W9" s="103"/>
      <c r="X9"/>
      <c r="Y9"/>
      <c r="Z9"/>
      <c r="AA9"/>
      <c r="AB9"/>
      <c r="AC9"/>
      <c r="AD9"/>
      <c r="AE9"/>
      <c r="AF9"/>
      <c r="AG9"/>
    </row>
    <row r="10" spans="1:33" s="99" customFormat="1" x14ac:dyDescent="0.3">
      <c r="Q10" s="101"/>
      <c r="R10" s="103" t="s">
        <v>236</v>
      </c>
      <c r="S10" s="103"/>
      <c r="T10" s="103" t="s">
        <v>253</v>
      </c>
      <c r="V10" s="103"/>
      <c r="W10" s="103"/>
      <c r="X10"/>
      <c r="Y10"/>
      <c r="Z10"/>
      <c r="AA10"/>
      <c r="AB10"/>
      <c r="AC10"/>
      <c r="AD10"/>
      <c r="AE10"/>
      <c r="AF10"/>
      <c r="AG10"/>
    </row>
    <row r="11" spans="1:33" s="99" customFormat="1" x14ac:dyDescent="0.3">
      <c r="C11" s="100" t="s">
        <v>474</v>
      </c>
      <c r="D11" s="115"/>
      <c r="F11" s="100" t="s">
        <v>698</v>
      </c>
      <c r="H11" s="102"/>
      <c r="I11" s="100" t="s">
        <v>430</v>
      </c>
      <c r="J11" s="101"/>
      <c r="K11" s="101" t="s">
        <v>363</v>
      </c>
      <c r="L11" s="100" t="s">
        <v>369</v>
      </c>
      <c r="M11" s="101"/>
      <c r="O11" s="100" t="s">
        <v>422</v>
      </c>
      <c r="P11" s="101"/>
      <c r="Q11" s="101"/>
      <c r="R11" s="103" t="s">
        <v>166</v>
      </c>
      <c r="S11" s="103"/>
      <c r="T11" s="103" t="s">
        <v>254</v>
      </c>
      <c r="V11" s="103"/>
      <c r="W11" s="103"/>
      <c r="X11"/>
      <c r="Y11"/>
      <c r="Z11"/>
      <c r="AA11"/>
      <c r="AB11"/>
      <c r="AC11"/>
      <c r="AD11"/>
      <c r="AE11"/>
      <c r="AF11"/>
      <c r="AG11"/>
    </row>
    <row r="12" spans="1:33" s="99" customFormat="1" x14ac:dyDescent="0.3">
      <c r="C12" s="120" t="s">
        <v>471</v>
      </c>
      <c r="D12" s="115"/>
      <c r="F12" s="103" t="s">
        <v>697</v>
      </c>
      <c r="H12" s="102"/>
      <c r="I12" s="121" t="s">
        <v>429</v>
      </c>
      <c r="J12" s="101"/>
      <c r="K12" s="101"/>
      <c r="L12" s="103" t="s">
        <v>365</v>
      </c>
      <c r="M12" s="101"/>
      <c r="N12" s="101"/>
      <c r="O12" s="103" t="s">
        <v>377</v>
      </c>
      <c r="P12" s="101"/>
      <c r="Q12" s="101"/>
      <c r="R12" s="103" t="s">
        <v>249</v>
      </c>
      <c r="S12" s="103"/>
      <c r="T12" s="103" t="s">
        <v>327</v>
      </c>
      <c r="V12" s="103"/>
      <c r="W12" s="103"/>
      <c r="X12"/>
      <c r="Y12"/>
      <c r="Z12"/>
      <c r="AA12"/>
      <c r="AB12"/>
      <c r="AC12"/>
      <c r="AD12"/>
      <c r="AE12"/>
      <c r="AF12"/>
      <c r="AG12"/>
    </row>
    <row r="13" spans="1:33" s="99" customFormat="1" x14ac:dyDescent="0.3">
      <c r="D13" s="115"/>
      <c r="E13" s="102"/>
      <c r="F13" s="102"/>
      <c r="H13" s="102"/>
      <c r="I13" s="167" t="s">
        <v>446</v>
      </c>
      <c r="J13" s="101"/>
      <c r="K13" s="101"/>
      <c r="L13" s="103" t="s">
        <v>451</v>
      </c>
      <c r="M13" s="101"/>
      <c r="N13" s="101"/>
      <c r="O13" s="103" t="s">
        <v>378</v>
      </c>
      <c r="P13" s="101"/>
      <c r="Q13" s="101"/>
      <c r="R13" s="103" t="s">
        <v>256</v>
      </c>
      <c r="S13" s="103"/>
      <c r="T13" s="103" t="s">
        <v>296</v>
      </c>
      <c r="V13" s="103"/>
      <c r="W13" s="103"/>
      <c r="X13"/>
      <c r="Y13"/>
      <c r="Z13"/>
      <c r="AA13"/>
      <c r="AB13"/>
      <c r="AC13"/>
      <c r="AD13"/>
      <c r="AE13"/>
      <c r="AF13"/>
      <c r="AG13"/>
    </row>
    <row r="14" spans="1:33" s="99" customFormat="1" x14ac:dyDescent="0.3">
      <c r="B14" s="102"/>
      <c r="C14" s="100" t="s">
        <v>472</v>
      </c>
      <c r="D14" s="115"/>
      <c r="F14" s="122"/>
      <c r="G14" s="102"/>
      <c r="H14" s="102"/>
      <c r="I14" s="168" t="s">
        <v>447</v>
      </c>
      <c r="J14" s="101"/>
      <c r="K14" s="101"/>
      <c r="L14" s="103" t="s">
        <v>452</v>
      </c>
      <c r="M14" s="101"/>
      <c r="N14" s="101"/>
      <c r="O14" s="103" t="s">
        <v>379</v>
      </c>
      <c r="P14" s="101"/>
      <c r="Q14" s="101"/>
      <c r="R14" s="103" t="s">
        <v>31</v>
      </c>
      <c r="S14" s="103"/>
      <c r="T14" s="103" t="s">
        <v>328</v>
      </c>
      <c r="V14" s="103"/>
      <c r="W14" s="103"/>
      <c r="X14"/>
      <c r="Y14"/>
      <c r="Z14"/>
      <c r="AA14"/>
      <c r="AB14"/>
      <c r="AC14"/>
      <c r="AD14"/>
      <c r="AE14"/>
      <c r="AF14"/>
      <c r="AG14"/>
    </row>
    <row r="15" spans="1:33" s="99" customFormat="1" x14ac:dyDescent="0.3">
      <c r="B15" s="102"/>
      <c r="C15" s="120" t="s">
        <v>473</v>
      </c>
      <c r="D15" s="115"/>
      <c r="F15" s="100"/>
      <c r="G15" s="102"/>
      <c r="H15" s="102"/>
      <c r="I15" s="169" t="s">
        <v>448</v>
      </c>
      <c r="J15" s="101"/>
      <c r="K15" s="101"/>
      <c r="L15" s="103" t="s">
        <v>366</v>
      </c>
      <c r="M15" s="101"/>
      <c r="N15" s="101"/>
      <c r="O15" s="103" t="s">
        <v>380</v>
      </c>
      <c r="P15" s="101"/>
      <c r="Q15" s="101"/>
      <c r="R15" s="103"/>
      <c r="S15" s="103"/>
      <c r="T15" s="103" t="s">
        <v>292</v>
      </c>
      <c r="V15" s="103"/>
      <c r="W15" s="103"/>
      <c r="X15"/>
      <c r="Y15"/>
      <c r="Z15"/>
      <c r="AA15"/>
      <c r="AB15"/>
      <c r="AC15"/>
      <c r="AD15"/>
      <c r="AE15"/>
      <c r="AF15"/>
      <c r="AG15"/>
    </row>
    <row r="16" spans="1:33" s="99" customFormat="1" x14ac:dyDescent="0.3">
      <c r="D16" s="115"/>
      <c r="H16" s="102"/>
      <c r="I16" s="170" t="s">
        <v>786</v>
      </c>
      <c r="J16" s="101"/>
      <c r="V16" s="103"/>
      <c r="W16" s="103"/>
      <c r="X16"/>
      <c r="Y16"/>
      <c r="Z16"/>
      <c r="AA16"/>
      <c r="AB16"/>
      <c r="AC16"/>
      <c r="AD16"/>
      <c r="AE16"/>
      <c r="AF16"/>
      <c r="AG16"/>
    </row>
    <row r="17" spans="1:33" s="99" customFormat="1" x14ac:dyDescent="0.3">
      <c r="A17"/>
      <c r="B17" s="102"/>
      <c r="C17" s="100" t="s">
        <v>364</v>
      </c>
      <c r="G17"/>
      <c r="H17" s="100"/>
      <c r="I17" s="171"/>
      <c r="J17" s="100"/>
      <c r="K17" s="101"/>
      <c r="L17" s="100" t="s">
        <v>434</v>
      </c>
      <c r="M17" s="101"/>
      <c r="N17" s="101"/>
      <c r="O17" s="100" t="s">
        <v>423</v>
      </c>
      <c r="P17" s="101"/>
      <c r="Q17" s="101"/>
      <c r="R17" s="100" t="s">
        <v>250</v>
      </c>
      <c r="S17" s="103"/>
      <c r="T17" s="100" t="s">
        <v>282</v>
      </c>
      <c r="U17"/>
      <c r="V17" s="103"/>
      <c r="W17" s="103"/>
      <c r="X17"/>
      <c r="Y17"/>
      <c r="Z17"/>
      <c r="AA17"/>
      <c r="AB17"/>
      <c r="AC17"/>
      <c r="AD17"/>
      <c r="AE17"/>
      <c r="AF17"/>
      <c r="AG17"/>
    </row>
    <row r="18" spans="1:33" x14ac:dyDescent="0.3">
      <c r="B18" s="102"/>
      <c r="C18" s="120" t="s">
        <v>502</v>
      </c>
      <c r="D18" s="102"/>
      <c r="I18" s="172"/>
      <c r="K18" s="100"/>
      <c r="L18" s="103" t="s">
        <v>443</v>
      </c>
      <c r="M18" s="100"/>
      <c r="N18" s="100"/>
      <c r="O18" s="103" t="s">
        <v>191</v>
      </c>
      <c r="P18" s="100"/>
      <c r="Q18" s="100"/>
      <c r="R18" s="103" t="s">
        <v>324</v>
      </c>
      <c r="S18" s="103"/>
      <c r="T18" s="103" t="s">
        <v>425</v>
      </c>
      <c r="V18" s="103"/>
      <c r="W18" s="103"/>
    </row>
    <row r="19" spans="1:33" x14ac:dyDescent="0.3">
      <c r="D19" s="102"/>
      <c r="G19" s="102"/>
      <c r="L19" s="103" t="s">
        <v>291</v>
      </c>
      <c r="O19" s="103" t="s">
        <v>291</v>
      </c>
      <c r="R19" s="103" t="s">
        <v>15</v>
      </c>
      <c r="S19" s="103"/>
      <c r="T19" s="103" t="s">
        <v>426</v>
      </c>
      <c r="V19" s="103"/>
      <c r="W19" s="103"/>
    </row>
    <row r="20" spans="1:33" x14ac:dyDescent="0.3">
      <c r="B20" s="99"/>
      <c r="C20" s="100" t="s">
        <v>456</v>
      </c>
      <c r="D20" s="99"/>
      <c r="G20" s="100"/>
      <c r="L20" s="103" t="s">
        <v>367</v>
      </c>
      <c r="O20" s="103" t="s">
        <v>374</v>
      </c>
      <c r="R20" s="103" t="s">
        <v>320</v>
      </c>
      <c r="S20" s="103"/>
      <c r="T20" s="103" t="s">
        <v>427</v>
      </c>
      <c r="V20" s="103"/>
      <c r="W20" s="103"/>
    </row>
    <row r="21" spans="1:33" x14ac:dyDescent="0.3">
      <c r="B21" s="99"/>
      <c r="C21" s="100" t="s">
        <v>360</v>
      </c>
      <c r="D21" s="102"/>
      <c r="L21" s="103" t="s">
        <v>368</v>
      </c>
      <c r="O21" s="103" t="s">
        <v>373</v>
      </c>
      <c r="R21" s="103" t="s">
        <v>321</v>
      </c>
      <c r="S21" s="103"/>
      <c r="V21" s="103"/>
      <c r="W21" s="103"/>
    </row>
    <row r="22" spans="1:33" x14ac:dyDescent="0.3">
      <c r="L22" s="101"/>
      <c r="O22" s="103"/>
      <c r="R22" s="103" t="s">
        <v>323</v>
      </c>
      <c r="S22" s="103"/>
      <c r="V22" s="103"/>
      <c r="W22" s="103"/>
    </row>
    <row r="23" spans="1:33" x14ac:dyDescent="0.3">
      <c r="C23" s="100" t="s">
        <v>354</v>
      </c>
      <c r="R23" s="103" t="s">
        <v>322</v>
      </c>
      <c r="S23" s="103"/>
      <c r="T23" s="103"/>
      <c r="V23" s="103"/>
      <c r="W23" s="103"/>
    </row>
    <row r="24" spans="1:33" x14ac:dyDescent="0.3">
      <c r="L24" s="100" t="s">
        <v>424</v>
      </c>
      <c r="O24" s="100" t="s">
        <v>424</v>
      </c>
      <c r="R24" s="100" t="s">
        <v>382</v>
      </c>
      <c r="S24" s="102"/>
      <c r="T24" s="100" t="s">
        <v>787</v>
      </c>
      <c r="V24" s="103"/>
      <c r="W24" s="103"/>
    </row>
    <row r="25" spans="1:33" x14ac:dyDescent="0.3">
      <c r="L25" s="103" t="s">
        <v>454</v>
      </c>
      <c r="O25" s="103" t="s">
        <v>444</v>
      </c>
      <c r="R25" s="100" t="s">
        <v>381</v>
      </c>
      <c r="S25" s="102"/>
      <c r="T25" s="103" t="s">
        <v>329</v>
      </c>
      <c r="V25" s="103"/>
      <c r="W25" s="103"/>
    </row>
    <row r="26" spans="1:33" x14ac:dyDescent="0.3">
      <c r="L26" s="103" t="s">
        <v>453</v>
      </c>
      <c r="O26" s="103" t="s">
        <v>445</v>
      </c>
      <c r="R26" s="103" t="s">
        <v>325</v>
      </c>
      <c r="S26" s="103"/>
      <c r="T26" s="103" t="s">
        <v>255</v>
      </c>
      <c r="V26" s="103"/>
      <c r="W26" s="103"/>
    </row>
    <row r="27" spans="1:33" x14ac:dyDescent="0.3">
      <c r="L27" s="103" t="s">
        <v>0</v>
      </c>
      <c r="O27" s="103" t="s">
        <v>371</v>
      </c>
      <c r="R27" s="103" t="s">
        <v>0</v>
      </c>
      <c r="S27" s="103"/>
      <c r="T27" s="103" t="s">
        <v>330</v>
      </c>
      <c r="V27" s="103"/>
      <c r="W27" s="103"/>
    </row>
    <row r="28" spans="1:33" x14ac:dyDescent="0.3">
      <c r="L28" s="103" t="s">
        <v>437</v>
      </c>
      <c r="O28" s="103" t="s">
        <v>372</v>
      </c>
      <c r="R28" s="103" t="s">
        <v>326</v>
      </c>
      <c r="S28" s="103"/>
      <c r="T28" s="103" t="s">
        <v>331</v>
      </c>
      <c r="V28" s="103"/>
      <c r="W28" s="103"/>
    </row>
    <row r="29" spans="1:33" x14ac:dyDescent="0.3">
      <c r="O29" s="103"/>
      <c r="R29" s="103" t="s">
        <v>297</v>
      </c>
      <c r="S29" s="103"/>
      <c r="T29" s="103"/>
      <c r="V29" s="103"/>
      <c r="W29" s="103"/>
    </row>
    <row r="30" spans="1:33" x14ac:dyDescent="0.3">
      <c r="L30" s="180" t="s">
        <v>768</v>
      </c>
      <c r="O30" s="100"/>
      <c r="R30" s="103" t="s">
        <v>317</v>
      </c>
      <c r="S30" s="103"/>
      <c r="T30" s="103"/>
      <c r="U30" s="103"/>
      <c r="V30" s="103"/>
      <c r="W30" s="103"/>
    </row>
    <row r="31" spans="1:33" x14ac:dyDescent="0.3">
      <c r="L31" s="103" t="s">
        <v>767</v>
      </c>
      <c r="R31" s="103" t="s">
        <v>298</v>
      </c>
      <c r="S31" s="103"/>
      <c r="T31" s="103"/>
      <c r="U31" s="103"/>
      <c r="V31" s="103"/>
      <c r="W31" s="103"/>
    </row>
    <row r="32" spans="1:33" x14ac:dyDescent="0.3">
      <c r="B32" s="133" t="str">
        <f>B128</f>
        <v>Versienummer V1.0 van de BENG-Analyse-tool 2023</v>
      </c>
      <c r="V32" s="103"/>
      <c r="W32" s="103"/>
    </row>
    <row r="33" spans="1:23" x14ac:dyDescent="0.3">
      <c r="S33" s="103"/>
      <c r="T33" s="103"/>
      <c r="U33" s="103"/>
      <c r="V33" s="103"/>
      <c r="W33" s="103"/>
    </row>
    <row r="34" spans="1:23" x14ac:dyDescent="0.3">
      <c r="A34" s="195" t="s">
        <v>281</v>
      </c>
      <c r="B34" s="15" t="str">
        <f>C11&amp;" "&amp;C12</f>
        <v>Analyse tool voor Uniec3 BENG-varianten</v>
      </c>
      <c r="C34" s="15"/>
      <c r="D34" s="15"/>
      <c r="E34" s="15"/>
      <c r="F34" s="15"/>
      <c r="G34" s="15"/>
      <c r="H34" s="15"/>
      <c r="I34" s="15"/>
      <c r="J34" s="15"/>
      <c r="K34" s="15"/>
      <c r="L34" s="15"/>
      <c r="M34" s="15"/>
      <c r="N34" s="15"/>
      <c r="O34" s="15"/>
      <c r="P34" s="15"/>
      <c r="Q34" s="15"/>
      <c r="R34" s="128"/>
      <c r="S34" s="128"/>
      <c r="T34" s="128"/>
      <c r="U34" s="128"/>
      <c r="V34" s="128"/>
      <c r="W34" s="103"/>
    </row>
    <row r="35" spans="1:23" x14ac:dyDescent="0.3">
      <c r="B35" t="s">
        <v>807</v>
      </c>
      <c r="R35" s="103"/>
      <c r="S35" s="103"/>
      <c r="T35" s="103"/>
      <c r="U35" s="103"/>
      <c r="V35" s="103"/>
      <c r="W35" s="103"/>
    </row>
    <row r="36" spans="1:23" x14ac:dyDescent="0.3">
      <c r="B36" t="s">
        <v>808</v>
      </c>
      <c r="R36" s="103"/>
      <c r="S36" s="103"/>
      <c r="T36" s="103"/>
      <c r="U36" s="103"/>
      <c r="V36" s="103"/>
      <c r="W36" s="103"/>
    </row>
    <row r="37" spans="1:23" s="114" customFormat="1" x14ac:dyDescent="0.3">
      <c r="B37" s="114" t="s">
        <v>489</v>
      </c>
      <c r="R37" s="116"/>
      <c r="S37" s="116"/>
      <c r="T37" s="116"/>
      <c r="U37" s="116"/>
      <c r="V37" s="116"/>
      <c r="W37" s="116"/>
    </row>
    <row r="38" spans="1:23" s="114" customFormat="1" x14ac:dyDescent="0.3">
      <c r="B38" s="114" t="s">
        <v>490</v>
      </c>
      <c r="R38" s="116"/>
      <c r="S38" s="116"/>
      <c r="T38" s="116"/>
      <c r="U38" s="116"/>
      <c r="V38" s="116"/>
      <c r="W38" s="116"/>
    </row>
    <row r="39" spans="1:23" s="114" customFormat="1" x14ac:dyDescent="0.3">
      <c r="B39" s="114" t="s">
        <v>696</v>
      </c>
      <c r="R39" s="116"/>
      <c r="S39" s="116"/>
      <c r="T39" s="116"/>
      <c r="U39" s="116"/>
      <c r="V39" s="116"/>
      <c r="W39" s="116"/>
    </row>
    <row r="40" spans="1:23" x14ac:dyDescent="0.3">
      <c r="R40" s="103"/>
      <c r="S40" s="103"/>
      <c r="T40" s="103"/>
      <c r="U40" s="103"/>
      <c r="V40" s="103"/>
      <c r="W40" s="103"/>
    </row>
    <row r="41" spans="1:23" x14ac:dyDescent="0.3">
      <c r="B41" t="s">
        <v>476</v>
      </c>
      <c r="R41" s="103"/>
      <c r="S41" s="103"/>
      <c r="T41" s="103"/>
      <c r="U41" s="103"/>
      <c r="V41" s="103"/>
      <c r="W41" s="103"/>
    </row>
    <row r="42" spans="1:23" x14ac:dyDescent="0.3">
      <c r="B42" t="s">
        <v>478</v>
      </c>
      <c r="R42" s="103"/>
      <c r="S42" s="103"/>
      <c r="T42" s="103"/>
      <c r="U42" s="103"/>
      <c r="V42" s="103"/>
      <c r="W42" s="103"/>
    </row>
    <row r="43" spans="1:23" x14ac:dyDescent="0.3">
      <c r="B43" t="s">
        <v>475</v>
      </c>
      <c r="R43" s="103"/>
      <c r="S43" s="103"/>
      <c r="T43" s="103"/>
      <c r="U43" s="103"/>
      <c r="V43" s="103"/>
      <c r="W43" s="103"/>
    </row>
    <row r="44" spans="1:23" x14ac:dyDescent="0.3">
      <c r="B44" t="s">
        <v>477</v>
      </c>
      <c r="R44" s="103"/>
      <c r="S44" s="103"/>
      <c r="T44" s="103"/>
      <c r="U44" s="103"/>
      <c r="V44" s="103"/>
      <c r="W44" s="103"/>
    </row>
    <row r="45" spans="1:23" x14ac:dyDescent="0.3">
      <c r="B45" t="s">
        <v>734</v>
      </c>
      <c r="R45" s="103"/>
      <c r="S45" s="103"/>
      <c r="T45" s="103"/>
      <c r="U45" s="103"/>
      <c r="V45" s="103"/>
      <c r="W45" s="103"/>
    </row>
    <row r="46" spans="1:23" x14ac:dyDescent="0.3">
      <c r="B46" t="s">
        <v>479</v>
      </c>
      <c r="R46" s="103"/>
      <c r="S46" s="103"/>
      <c r="T46" s="103"/>
      <c r="U46" s="103"/>
      <c r="V46" s="103"/>
      <c r="W46" s="103"/>
    </row>
    <row r="47" spans="1:23" x14ac:dyDescent="0.3">
      <c r="B47" t="s">
        <v>480</v>
      </c>
      <c r="R47" s="103"/>
      <c r="S47" s="103"/>
      <c r="T47" s="103"/>
      <c r="U47" s="103"/>
      <c r="V47" s="103"/>
      <c r="W47" s="103"/>
    </row>
    <row r="48" spans="1:23" x14ac:dyDescent="0.3">
      <c r="B48" t="s">
        <v>481</v>
      </c>
      <c r="R48" s="103"/>
      <c r="S48" s="103"/>
      <c r="T48" s="103"/>
      <c r="U48" s="103"/>
      <c r="V48" s="103"/>
      <c r="W48" s="103"/>
    </row>
    <row r="49" spans="2:23" x14ac:dyDescent="0.3">
      <c r="B49" t="s">
        <v>482</v>
      </c>
      <c r="R49" s="103"/>
      <c r="S49" s="103"/>
      <c r="T49" s="103"/>
      <c r="U49" s="103"/>
      <c r="V49" s="103"/>
      <c r="W49" s="103"/>
    </row>
    <row r="50" spans="2:23" x14ac:dyDescent="0.3">
      <c r="R50" s="103"/>
      <c r="S50" s="103"/>
      <c r="T50" s="103"/>
      <c r="U50" s="103"/>
      <c r="V50" s="103"/>
      <c r="W50" s="103"/>
    </row>
    <row r="51" spans="2:23" x14ac:dyDescent="0.3">
      <c r="B51" t="s">
        <v>483</v>
      </c>
      <c r="R51" s="103"/>
      <c r="S51" s="103"/>
      <c r="T51" s="103"/>
      <c r="U51" s="103"/>
      <c r="V51" s="103"/>
      <c r="W51" s="103"/>
    </row>
    <row r="52" spans="2:23" x14ac:dyDescent="0.3">
      <c r="B52" t="s">
        <v>809</v>
      </c>
      <c r="R52" s="103"/>
      <c r="S52" s="103"/>
      <c r="T52" s="103"/>
      <c r="U52" s="103"/>
      <c r="V52" s="103"/>
      <c r="W52" s="103"/>
    </row>
    <row r="53" spans="2:23" x14ac:dyDescent="0.3">
      <c r="B53" t="s">
        <v>486</v>
      </c>
      <c r="R53" s="103"/>
      <c r="S53" s="103"/>
      <c r="T53" s="103"/>
      <c r="U53" s="103"/>
      <c r="V53" s="103"/>
      <c r="W53" s="103"/>
    </row>
    <row r="54" spans="2:23" x14ac:dyDescent="0.3">
      <c r="B54" t="s">
        <v>487</v>
      </c>
      <c r="R54" s="103"/>
      <c r="S54" s="103"/>
      <c r="T54" s="103"/>
      <c r="U54" s="103"/>
      <c r="V54" s="103"/>
      <c r="W54" s="103"/>
    </row>
    <row r="55" spans="2:23" x14ac:dyDescent="0.3">
      <c r="B55" t="s">
        <v>810</v>
      </c>
      <c r="R55" s="103"/>
      <c r="S55" s="103"/>
      <c r="T55" s="103"/>
      <c r="U55" s="103"/>
      <c r="V55" s="103"/>
      <c r="W55" s="103"/>
    </row>
    <row r="56" spans="2:23" x14ac:dyDescent="0.3">
      <c r="R56" s="103"/>
      <c r="S56" s="103"/>
      <c r="T56" s="103"/>
      <c r="U56" s="103"/>
      <c r="V56" s="103"/>
      <c r="W56" s="103"/>
    </row>
    <row r="57" spans="2:23" x14ac:dyDescent="0.3">
      <c r="B57" t="s">
        <v>497</v>
      </c>
      <c r="R57" s="103"/>
      <c r="S57" s="103"/>
      <c r="T57" s="103"/>
      <c r="U57" s="103"/>
      <c r="V57" s="103"/>
      <c r="W57" s="103"/>
    </row>
    <row r="58" spans="2:23" x14ac:dyDescent="0.3">
      <c r="B58" t="s">
        <v>498</v>
      </c>
      <c r="R58" s="103"/>
      <c r="S58" s="103"/>
      <c r="T58" s="103"/>
      <c r="U58" s="103"/>
      <c r="V58" s="103"/>
      <c r="W58" s="103"/>
    </row>
    <row r="59" spans="2:23" x14ac:dyDescent="0.3">
      <c r="B59" t="s">
        <v>499</v>
      </c>
      <c r="R59" s="103"/>
      <c r="S59" s="103"/>
      <c r="T59" s="103"/>
      <c r="U59" s="103"/>
      <c r="V59" s="103"/>
      <c r="W59" s="103"/>
    </row>
    <row r="60" spans="2:23" x14ac:dyDescent="0.3">
      <c r="R60" s="103"/>
      <c r="S60" s="103"/>
      <c r="T60" s="103"/>
      <c r="U60" s="103"/>
      <c r="V60" s="103"/>
      <c r="W60" s="103"/>
    </row>
    <row r="61" spans="2:23" x14ac:dyDescent="0.3">
      <c r="B61" t="s">
        <v>484</v>
      </c>
      <c r="R61" s="103"/>
      <c r="S61" s="103"/>
      <c r="T61" s="103"/>
      <c r="U61" s="103"/>
      <c r="V61" s="103"/>
      <c r="W61" s="103"/>
    </row>
    <row r="62" spans="2:23" x14ac:dyDescent="0.3">
      <c r="B62" t="s">
        <v>485</v>
      </c>
      <c r="R62" s="103"/>
      <c r="S62" s="103"/>
      <c r="T62" s="103"/>
      <c r="U62" s="103"/>
      <c r="V62" s="103"/>
      <c r="W62" s="103"/>
    </row>
    <row r="63" spans="2:23" x14ac:dyDescent="0.3">
      <c r="B63" t="s">
        <v>488</v>
      </c>
      <c r="R63" s="103"/>
      <c r="S63" s="103"/>
      <c r="T63" s="103"/>
      <c r="U63" s="103"/>
      <c r="V63" s="103"/>
      <c r="W63" s="103"/>
    </row>
    <row r="64" spans="2:23" x14ac:dyDescent="0.3">
      <c r="R64" s="103"/>
      <c r="S64" s="103"/>
      <c r="T64" s="103"/>
      <c r="U64" s="103"/>
      <c r="V64" s="103"/>
      <c r="W64" s="103"/>
    </row>
    <row r="65" spans="1:23" x14ac:dyDescent="0.3">
      <c r="A65" s="195" t="s">
        <v>281</v>
      </c>
      <c r="B65" s="15" t="str">
        <f>C14&amp;" "&amp;C15</f>
        <v>BENG-berekeningen met NTA8800</v>
      </c>
      <c r="C65" s="15"/>
      <c r="D65" s="15"/>
      <c r="E65" s="15"/>
      <c r="F65" s="15"/>
      <c r="G65" s="15"/>
      <c r="H65" s="15"/>
      <c r="I65" s="15"/>
      <c r="J65" s="15"/>
      <c r="K65" s="15"/>
      <c r="L65" s="15"/>
      <c r="M65" s="15"/>
      <c r="N65" s="15"/>
      <c r="O65" s="15"/>
      <c r="P65" s="15"/>
      <c r="Q65" s="15"/>
      <c r="R65" s="128"/>
      <c r="S65" s="128"/>
      <c r="T65" s="128"/>
      <c r="U65" s="128"/>
      <c r="V65" s="128"/>
      <c r="W65" s="103"/>
    </row>
    <row r="66" spans="1:23" x14ac:dyDescent="0.3">
      <c r="B66" t="s">
        <v>491</v>
      </c>
    </row>
    <row r="67" spans="1:23" x14ac:dyDescent="0.3">
      <c r="B67" t="s">
        <v>492</v>
      </c>
    </row>
    <row r="69" spans="1:23" x14ac:dyDescent="0.3">
      <c r="B69" t="s">
        <v>493</v>
      </c>
    </row>
    <row r="71" spans="1:23" x14ac:dyDescent="0.3">
      <c r="B71" s="131" t="s">
        <v>494</v>
      </c>
      <c r="C71" s="130"/>
      <c r="D71" s="130"/>
      <c r="E71" s="130"/>
      <c r="F71" s="130"/>
      <c r="G71" s="130"/>
      <c r="H71" s="130"/>
      <c r="I71" s="130"/>
      <c r="J71" s="130"/>
      <c r="K71" s="130"/>
      <c r="L71" s="130"/>
      <c r="M71" s="130"/>
      <c r="N71" s="130"/>
      <c r="O71" s="130"/>
      <c r="P71" s="130"/>
      <c r="Q71" s="130"/>
      <c r="R71" s="130"/>
      <c r="S71" s="130"/>
      <c r="T71" s="130"/>
      <c r="U71" s="130"/>
      <c r="V71" s="130"/>
    </row>
    <row r="72" spans="1:23" x14ac:dyDescent="0.3">
      <c r="B72" s="130" t="s">
        <v>735</v>
      </c>
      <c r="C72" s="130"/>
      <c r="D72" s="130"/>
      <c r="E72" s="130"/>
      <c r="F72" s="130"/>
      <c r="G72" s="130"/>
      <c r="H72" s="130"/>
      <c r="I72" s="130"/>
      <c r="J72" s="130"/>
      <c r="K72" s="130"/>
      <c r="L72" s="130"/>
      <c r="M72" s="130"/>
      <c r="N72" s="130"/>
      <c r="O72" s="130"/>
      <c r="P72" s="130"/>
      <c r="Q72" s="130"/>
      <c r="R72" s="130"/>
      <c r="S72" s="130"/>
      <c r="T72" s="130"/>
      <c r="U72" s="130"/>
      <c r="V72" s="130"/>
    </row>
    <row r="73" spans="1:23" x14ac:dyDescent="0.3">
      <c r="B73" s="130" t="s">
        <v>736</v>
      </c>
      <c r="C73" s="130"/>
      <c r="D73" s="130"/>
      <c r="E73" s="130"/>
      <c r="F73" s="130"/>
      <c r="G73" s="130"/>
      <c r="H73" s="130"/>
      <c r="I73" s="130"/>
      <c r="J73" s="130"/>
      <c r="K73" s="130"/>
      <c r="L73" s="130"/>
      <c r="M73" s="130"/>
      <c r="N73" s="130"/>
      <c r="O73" s="130"/>
      <c r="P73" s="130"/>
      <c r="Q73" s="130"/>
      <c r="R73" s="130"/>
      <c r="S73" s="130"/>
      <c r="T73" s="130"/>
      <c r="U73" s="130"/>
      <c r="V73" s="130"/>
    </row>
    <row r="74" spans="1:23" x14ac:dyDescent="0.3">
      <c r="B74" s="130" t="s">
        <v>500</v>
      </c>
      <c r="C74" s="130"/>
      <c r="D74" s="130"/>
      <c r="E74" s="130"/>
      <c r="F74" s="130"/>
      <c r="G74" s="130"/>
      <c r="H74" s="130"/>
      <c r="I74" s="130"/>
      <c r="J74" s="130"/>
      <c r="K74" s="130"/>
      <c r="L74" s="130"/>
      <c r="M74" s="130"/>
      <c r="N74" s="130"/>
      <c r="O74" s="130"/>
      <c r="P74" s="130"/>
      <c r="Q74" s="130"/>
      <c r="R74" s="130"/>
      <c r="S74" s="130"/>
      <c r="T74" s="130"/>
      <c r="U74" s="130"/>
      <c r="V74" s="130"/>
    </row>
    <row r="75" spans="1:23" x14ac:dyDescent="0.3">
      <c r="B75" s="130" t="s">
        <v>496</v>
      </c>
      <c r="C75" s="130"/>
      <c r="D75" s="130"/>
      <c r="E75" s="130"/>
      <c r="F75" s="130"/>
      <c r="G75" s="130"/>
      <c r="H75" s="130"/>
      <c r="I75" s="130"/>
      <c r="J75" s="130"/>
      <c r="K75" s="130"/>
      <c r="L75" s="130"/>
      <c r="M75" s="130"/>
      <c r="N75" s="130"/>
      <c r="O75" s="130"/>
      <c r="P75" s="130"/>
      <c r="Q75" s="130"/>
      <c r="R75" s="130"/>
      <c r="S75" s="130"/>
      <c r="T75" s="130"/>
      <c r="U75" s="130"/>
      <c r="V75" s="130"/>
    </row>
    <row r="77" spans="1:23" x14ac:dyDescent="0.3">
      <c r="B77" t="s">
        <v>495</v>
      </c>
    </row>
    <row r="78" spans="1:23" x14ac:dyDescent="0.3">
      <c r="B78" t="s">
        <v>515</v>
      </c>
    </row>
    <row r="80" spans="1:23" x14ac:dyDescent="0.3">
      <c r="B80" s="130" t="s">
        <v>529</v>
      </c>
      <c r="C80" s="130"/>
      <c r="D80" s="130"/>
      <c r="E80" s="130"/>
      <c r="F80" s="130"/>
      <c r="G80" s="130"/>
      <c r="H80" s="130"/>
      <c r="I80" s="130"/>
      <c r="J80" s="130"/>
      <c r="K80" s="130"/>
      <c r="L80" s="130"/>
      <c r="M80" s="130"/>
      <c r="N80" s="130"/>
      <c r="O80" s="130"/>
      <c r="P80" s="130"/>
      <c r="Q80" s="130"/>
      <c r="R80" s="130"/>
      <c r="S80" s="130"/>
      <c r="T80" s="130"/>
      <c r="U80" s="130"/>
      <c r="V80" s="130"/>
    </row>
    <row r="81" spans="2:22" x14ac:dyDescent="0.3">
      <c r="B81" s="130" t="s">
        <v>528</v>
      </c>
      <c r="C81" s="130"/>
      <c r="D81" s="130"/>
      <c r="E81" s="130"/>
      <c r="F81" s="130"/>
      <c r="G81" s="130"/>
      <c r="H81" s="130"/>
      <c r="I81" s="130"/>
      <c r="J81" s="130"/>
      <c r="K81" s="130"/>
      <c r="L81" s="130"/>
      <c r="M81" s="130"/>
      <c r="N81" s="130"/>
      <c r="O81" s="130"/>
      <c r="P81" s="130"/>
      <c r="Q81" s="130"/>
      <c r="R81" s="130"/>
      <c r="S81" s="130"/>
      <c r="T81" s="130"/>
      <c r="U81" s="130"/>
      <c r="V81" s="130"/>
    </row>
    <row r="82" spans="2:22" x14ac:dyDescent="0.3">
      <c r="B82" s="130" t="s">
        <v>531</v>
      </c>
      <c r="C82" s="130"/>
      <c r="D82" s="130"/>
      <c r="E82" s="130"/>
      <c r="F82" s="130"/>
      <c r="G82" s="130"/>
      <c r="H82" s="130"/>
      <c r="I82" s="130"/>
      <c r="J82" s="130"/>
      <c r="K82" s="130"/>
      <c r="L82" s="130"/>
      <c r="M82" s="130"/>
      <c r="N82" s="130"/>
      <c r="O82" s="130"/>
      <c r="P82" s="130"/>
      <c r="Q82" s="130"/>
      <c r="R82" s="130"/>
      <c r="S82" s="130"/>
      <c r="T82" s="130"/>
      <c r="U82" s="130"/>
      <c r="V82" s="130"/>
    </row>
    <row r="83" spans="2:22" x14ac:dyDescent="0.3">
      <c r="B83" s="130" t="s">
        <v>530</v>
      </c>
      <c r="C83" s="130"/>
      <c r="D83" s="130"/>
      <c r="E83" s="130"/>
      <c r="F83" s="130"/>
      <c r="G83" s="130"/>
      <c r="H83" s="130"/>
      <c r="I83" s="130"/>
      <c r="J83" s="130"/>
      <c r="K83" s="130"/>
      <c r="L83" s="130"/>
      <c r="M83" s="130"/>
      <c r="N83" s="130"/>
      <c r="O83" s="130"/>
      <c r="P83" s="130"/>
      <c r="Q83" s="130"/>
      <c r="R83" s="130"/>
      <c r="S83" s="130"/>
      <c r="T83" s="130"/>
      <c r="U83" s="130"/>
      <c r="V83" s="130"/>
    </row>
    <row r="84" spans="2:22" x14ac:dyDescent="0.3">
      <c r="B84" s="130"/>
      <c r="C84" s="130"/>
      <c r="D84" s="130"/>
      <c r="E84" s="130"/>
      <c r="F84" s="130"/>
      <c r="G84" s="130"/>
      <c r="H84" s="130"/>
      <c r="I84" s="130"/>
      <c r="J84" s="130"/>
      <c r="K84" s="130"/>
      <c r="L84" s="130"/>
      <c r="M84" s="130"/>
      <c r="N84" s="130"/>
      <c r="O84" s="130"/>
      <c r="P84" s="130"/>
      <c r="Q84" s="130"/>
      <c r="R84" s="130"/>
      <c r="S84" s="130"/>
      <c r="T84" s="130"/>
      <c r="U84" s="130"/>
      <c r="V84" s="130"/>
    </row>
    <row r="85" spans="2:22" x14ac:dyDescent="0.3">
      <c r="B85" s="130" t="s">
        <v>514</v>
      </c>
      <c r="C85" s="130"/>
      <c r="D85" s="130"/>
      <c r="E85" s="130"/>
      <c r="F85" s="130"/>
      <c r="G85" s="130"/>
      <c r="H85" s="130"/>
      <c r="I85" s="130"/>
      <c r="J85" s="130"/>
      <c r="K85" s="130"/>
      <c r="L85" s="130"/>
      <c r="M85" s="130"/>
      <c r="N85" s="130"/>
      <c r="O85" s="130"/>
      <c r="P85" s="130"/>
      <c r="Q85" s="130"/>
      <c r="R85" s="130"/>
      <c r="S85" s="130"/>
      <c r="T85" s="130"/>
      <c r="U85" s="130"/>
      <c r="V85" s="130"/>
    </row>
    <row r="86" spans="2:22" x14ac:dyDescent="0.3">
      <c r="B86" s="130" t="s">
        <v>513</v>
      </c>
      <c r="C86" s="130"/>
      <c r="D86" s="130"/>
      <c r="E86" s="130"/>
      <c r="F86" s="130"/>
      <c r="G86" s="130"/>
      <c r="H86" s="130"/>
      <c r="I86" s="130"/>
      <c r="J86" s="130"/>
      <c r="K86" s="130"/>
      <c r="L86" s="130"/>
      <c r="M86" s="130"/>
      <c r="N86" s="130"/>
      <c r="O86" s="130"/>
      <c r="P86" s="130"/>
      <c r="Q86" s="130"/>
      <c r="R86" s="130"/>
      <c r="S86" s="130"/>
      <c r="T86" s="130"/>
      <c r="U86" s="130"/>
      <c r="V86" s="130"/>
    </row>
    <row r="87" spans="2:22" x14ac:dyDescent="0.3">
      <c r="B87" s="130" t="s">
        <v>512</v>
      </c>
      <c r="C87" s="130"/>
      <c r="D87" s="130"/>
      <c r="E87" s="130"/>
      <c r="F87" s="130"/>
      <c r="G87" s="130"/>
      <c r="H87" s="130"/>
      <c r="I87" s="130"/>
      <c r="J87" s="130"/>
      <c r="K87" s="130"/>
      <c r="L87" s="130"/>
      <c r="M87" s="130"/>
      <c r="N87" s="130"/>
      <c r="O87" s="130"/>
      <c r="P87" s="130"/>
      <c r="Q87" s="130"/>
      <c r="R87" s="130"/>
      <c r="S87" s="130"/>
      <c r="T87" s="130"/>
      <c r="U87" s="130"/>
      <c r="V87" s="130"/>
    </row>
    <row r="88" spans="2:22" x14ac:dyDescent="0.3">
      <c r="B88" s="130" t="s">
        <v>518</v>
      </c>
      <c r="C88" s="130"/>
      <c r="D88" s="130"/>
      <c r="E88" s="130"/>
      <c r="F88" s="130"/>
      <c r="G88" s="130"/>
      <c r="H88" s="130"/>
      <c r="I88" s="130"/>
      <c r="J88" s="130"/>
      <c r="K88" s="130"/>
      <c r="L88" s="130"/>
      <c r="M88" s="130"/>
      <c r="N88" s="130"/>
      <c r="O88" s="130"/>
      <c r="P88" s="130"/>
      <c r="Q88" s="130"/>
      <c r="R88" s="130"/>
      <c r="S88" s="130"/>
      <c r="T88" s="130"/>
      <c r="U88" s="130"/>
      <c r="V88" s="130"/>
    </row>
    <row r="89" spans="2:22" x14ac:dyDescent="0.3">
      <c r="B89" s="130"/>
      <c r="C89" s="130"/>
      <c r="D89" s="130"/>
      <c r="E89" s="130"/>
      <c r="F89" s="130"/>
      <c r="G89" s="130"/>
      <c r="H89" s="130"/>
      <c r="I89" s="130"/>
      <c r="J89" s="130"/>
      <c r="K89" s="130"/>
      <c r="L89" s="130"/>
      <c r="M89" s="130"/>
      <c r="N89" s="130"/>
      <c r="O89" s="130"/>
      <c r="P89" s="130"/>
      <c r="Q89" s="130"/>
      <c r="R89" s="130"/>
      <c r="S89" s="130"/>
      <c r="T89" s="130"/>
      <c r="U89" s="130"/>
      <c r="V89" s="130"/>
    </row>
    <row r="90" spans="2:22" x14ac:dyDescent="0.3">
      <c r="B90" s="130" t="s">
        <v>516</v>
      </c>
      <c r="C90" s="130"/>
      <c r="D90" s="130"/>
      <c r="E90" s="130"/>
      <c r="F90" s="130"/>
      <c r="G90" s="130"/>
      <c r="H90" s="130"/>
      <c r="I90" s="130"/>
      <c r="J90" s="130"/>
      <c r="K90" s="130"/>
      <c r="L90" s="130"/>
      <c r="M90" s="130"/>
      <c r="N90" s="130"/>
      <c r="O90" s="130"/>
      <c r="P90" s="130"/>
      <c r="Q90" s="130"/>
      <c r="R90" s="130"/>
      <c r="S90" s="130"/>
      <c r="T90" s="130"/>
      <c r="U90" s="130"/>
      <c r="V90" s="130"/>
    </row>
    <row r="91" spans="2:22" x14ac:dyDescent="0.3">
      <c r="B91" s="130" t="s">
        <v>519</v>
      </c>
      <c r="C91" s="130"/>
      <c r="D91" s="130"/>
      <c r="E91" s="130"/>
      <c r="F91" s="130"/>
      <c r="G91" s="130"/>
      <c r="H91" s="130"/>
      <c r="I91" s="130"/>
      <c r="J91" s="130"/>
      <c r="K91" s="130"/>
      <c r="L91" s="130"/>
      <c r="M91" s="130"/>
      <c r="N91" s="130"/>
      <c r="O91" s="130"/>
      <c r="P91" s="130"/>
      <c r="Q91" s="130"/>
      <c r="R91" s="130"/>
      <c r="S91" s="130"/>
      <c r="T91" s="130"/>
      <c r="U91" s="130"/>
      <c r="V91" s="130"/>
    </row>
    <row r="92" spans="2:22" x14ac:dyDescent="0.3">
      <c r="B92" s="130"/>
      <c r="C92" s="130"/>
      <c r="D92" s="130"/>
      <c r="E92" s="130"/>
      <c r="F92" s="130"/>
      <c r="G92" s="130"/>
      <c r="H92" s="130"/>
      <c r="I92" s="130"/>
      <c r="J92" s="130"/>
      <c r="K92" s="130"/>
      <c r="L92" s="130"/>
      <c r="M92" s="130"/>
      <c r="N92" s="130"/>
      <c r="O92" s="130"/>
      <c r="P92" s="130"/>
      <c r="Q92" s="130"/>
      <c r="R92" s="130"/>
      <c r="S92" s="130"/>
      <c r="T92" s="130"/>
      <c r="U92" s="130"/>
      <c r="V92" s="130"/>
    </row>
    <row r="93" spans="2:22" x14ac:dyDescent="0.3">
      <c r="B93" s="130" t="s">
        <v>517</v>
      </c>
      <c r="C93" s="130"/>
      <c r="D93" s="130"/>
      <c r="E93" s="130"/>
      <c r="F93" s="130"/>
      <c r="G93" s="130"/>
      <c r="H93" s="130"/>
      <c r="I93" s="130"/>
      <c r="J93" s="130"/>
      <c r="K93" s="130"/>
      <c r="L93" s="130"/>
      <c r="M93" s="130"/>
      <c r="N93" s="130"/>
      <c r="O93" s="130"/>
      <c r="P93" s="130"/>
      <c r="Q93" s="130"/>
      <c r="R93" s="130"/>
      <c r="S93" s="130"/>
      <c r="T93" s="130"/>
      <c r="U93" s="130"/>
      <c r="V93" s="130"/>
    </row>
    <row r="94" spans="2:22" x14ac:dyDescent="0.3">
      <c r="B94" s="130" t="s">
        <v>526</v>
      </c>
      <c r="C94" s="130"/>
      <c r="D94" s="130"/>
      <c r="E94" s="130"/>
      <c r="F94" s="130"/>
      <c r="G94" s="130"/>
      <c r="H94" s="130"/>
      <c r="I94" s="130"/>
      <c r="J94" s="130"/>
      <c r="K94" s="130"/>
      <c r="L94" s="130"/>
      <c r="M94" s="130"/>
      <c r="N94" s="130"/>
      <c r="O94" s="130"/>
      <c r="P94" s="130"/>
      <c r="Q94" s="130"/>
      <c r="R94" s="130"/>
      <c r="S94" s="130"/>
      <c r="T94" s="130"/>
      <c r="U94" s="130"/>
      <c r="V94" s="130"/>
    </row>
    <row r="95" spans="2:22" x14ac:dyDescent="0.3">
      <c r="B95" s="130" t="s">
        <v>527</v>
      </c>
      <c r="C95" s="130"/>
      <c r="D95" s="130"/>
      <c r="E95" s="130"/>
      <c r="F95" s="130"/>
      <c r="G95" s="130"/>
      <c r="H95" s="130"/>
      <c r="I95" s="130"/>
      <c r="J95" s="130"/>
      <c r="K95" s="130"/>
      <c r="L95" s="130"/>
      <c r="M95" s="130"/>
      <c r="N95" s="130"/>
      <c r="O95" s="130"/>
      <c r="P95" s="130"/>
      <c r="Q95" s="130"/>
      <c r="R95" s="130"/>
      <c r="S95" s="130"/>
      <c r="T95" s="130"/>
      <c r="U95" s="130"/>
      <c r="V95" s="130"/>
    </row>
    <row r="96" spans="2:22" x14ac:dyDescent="0.3">
      <c r="B96" s="130" t="s">
        <v>525</v>
      </c>
      <c r="C96" s="130"/>
      <c r="D96" s="130"/>
      <c r="E96" s="130"/>
      <c r="F96" s="130"/>
      <c r="G96" s="130"/>
      <c r="H96" s="130"/>
      <c r="I96" s="130"/>
      <c r="J96" s="130"/>
      <c r="K96" s="130"/>
      <c r="L96" s="130"/>
      <c r="M96" s="130"/>
      <c r="N96" s="130"/>
      <c r="O96" s="130"/>
      <c r="P96" s="130"/>
      <c r="Q96" s="130"/>
      <c r="R96" s="130"/>
      <c r="S96" s="130"/>
      <c r="T96" s="130"/>
      <c r="U96" s="130"/>
      <c r="V96" s="130"/>
    </row>
    <row r="98" spans="1:22" x14ac:dyDescent="0.3">
      <c r="B98" t="s">
        <v>534</v>
      </c>
    </row>
    <row r="99" spans="1:22" x14ac:dyDescent="0.3">
      <c r="B99" t="s">
        <v>535</v>
      </c>
    </row>
    <row r="100" spans="1:22" x14ac:dyDescent="0.3">
      <c r="B100" t="s">
        <v>532</v>
      </c>
    </row>
    <row r="101" spans="1:22" x14ac:dyDescent="0.3">
      <c r="B101" t="s">
        <v>533</v>
      </c>
    </row>
    <row r="102" spans="1:22" x14ac:dyDescent="0.3">
      <c r="B102" t="s">
        <v>501</v>
      </c>
    </row>
    <row r="103" spans="1:22" x14ac:dyDescent="0.3">
      <c r="B103" t="s">
        <v>819</v>
      </c>
    </row>
    <row r="104" spans="1:22" x14ac:dyDescent="0.3">
      <c r="B104" t="s">
        <v>820</v>
      </c>
    </row>
    <row r="106" spans="1:22" x14ac:dyDescent="0.3">
      <c r="B106" t="s">
        <v>640</v>
      </c>
    </row>
    <row r="107" spans="1:22" x14ac:dyDescent="0.3">
      <c r="B107" t="s">
        <v>537</v>
      </c>
    </row>
    <row r="108" spans="1:22" x14ac:dyDescent="0.3">
      <c r="B108" t="s">
        <v>536</v>
      </c>
    </row>
    <row r="110" spans="1:22" x14ac:dyDescent="0.3">
      <c r="A110" s="195" t="s">
        <v>281</v>
      </c>
      <c r="B110" s="15" t="str">
        <f>C17&amp;" "&amp;C18</f>
        <v>Gebruikte afkortingen en verder lezen</v>
      </c>
      <c r="C110" s="15"/>
      <c r="D110" s="15"/>
      <c r="E110" s="15"/>
      <c r="F110" s="15"/>
      <c r="G110" s="15"/>
      <c r="H110" s="15"/>
      <c r="I110" s="15"/>
      <c r="J110" s="15"/>
      <c r="K110" s="15"/>
      <c r="L110" s="15"/>
      <c r="M110" s="15"/>
      <c r="N110" s="15"/>
      <c r="O110" s="15"/>
      <c r="P110" s="15"/>
      <c r="Q110" s="15"/>
      <c r="R110" s="15"/>
      <c r="S110" s="15"/>
      <c r="T110" s="15"/>
      <c r="U110" s="15"/>
      <c r="V110" s="15"/>
    </row>
    <row r="111" spans="1:22" x14ac:dyDescent="0.3">
      <c r="B111" s="14" t="s">
        <v>509</v>
      </c>
    </row>
    <row r="112" spans="1:22" x14ac:dyDescent="0.3">
      <c r="B112" s="14" t="s">
        <v>738</v>
      </c>
      <c r="O112" s="14" t="s">
        <v>740</v>
      </c>
    </row>
    <row r="113" spans="1:22" x14ac:dyDescent="0.3">
      <c r="B113" t="s">
        <v>28</v>
      </c>
      <c r="D113" t="s">
        <v>507</v>
      </c>
      <c r="O113" t="s">
        <v>506</v>
      </c>
    </row>
    <row r="114" spans="1:22" x14ac:dyDescent="0.3">
      <c r="B114" t="s">
        <v>30</v>
      </c>
      <c r="D114" t="s">
        <v>508</v>
      </c>
      <c r="O114" t="s">
        <v>504</v>
      </c>
    </row>
    <row r="115" spans="1:22" x14ac:dyDescent="0.3">
      <c r="B115" t="s">
        <v>332</v>
      </c>
      <c r="D115" t="s">
        <v>524</v>
      </c>
      <c r="O115" t="s">
        <v>505</v>
      </c>
    </row>
    <row r="116" spans="1:22" x14ac:dyDescent="0.3">
      <c r="B116" t="s">
        <v>393</v>
      </c>
      <c r="D116" t="s">
        <v>737</v>
      </c>
      <c r="O116" t="s">
        <v>510</v>
      </c>
    </row>
    <row r="117" spans="1:22" x14ac:dyDescent="0.3">
      <c r="B117" t="s">
        <v>520</v>
      </c>
      <c r="D117" t="s">
        <v>522</v>
      </c>
      <c r="O117" s="129" t="s">
        <v>503</v>
      </c>
    </row>
    <row r="118" spans="1:22" x14ac:dyDescent="0.3">
      <c r="B118" t="s">
        <v>521</v>
      </c>
      <c r="D118" t="s">
        <v>523</v>
      </c>
    </row>
    <row r="119" spans="1:22" x14ac:dyDescent="0.3">
      <c r="B119" t="s">
        <v>160</v>
      </c>
      <c r="D119" t="s">
        <v>739</v>
      </c>
    </row>
    <row r="120" spans="1:22" x14ac:dyDescent="0.3">
      <c r="B120" s="200"/>
      <c r="C120" s="200"/>
      <c r="D120" s="200"/>
      <c r="E120" s="200"/>
      <c r="F120" s="200"/>
      <c r="G120" s="200"/>
      <c r="H120" s="200"/>
      <c r="I120" s="200"/>
      <c r="J120" s="200"/>
      <c r="K120" s="200"/>
      <c r="L120" s="200"/>
      <c r="M120" s="200"/>
      <c r="N120" s="200"/>
      <c r="O120" s="200"/>
      <c r="P120" s="200"/>
      <c r="Q120" s="200"/>
      <c r="R120" s="200"/>
      <c r="S120" s="200"/>
      <c r="T120" s="200"/>
      <c r="U120" s="200"/>
      <c r="V120" s="200"/>
    </row>
    <row r="121" spans="1:22" x14ac:dyDescent="0.3">
      <c r="B121" s="200"/>
      <c r="C121" s="200"/>
      <c r="D121" s="200"/>
      <c r="E121" s="200"/>
      <c r="F121" s="200"/>
      <c r="G121" s="200"/>
      <c r="H121" s="200"/>
      <c r="I121" s="200"/>
      <c r="J121" s="200"/>
      <c r="K121" s="200"/>
      <c r="L121" s="200"/>
      <c r="M121" s="200"/>
      <c r="N121" s="200"/>
      <c r="O121" s="200"/>
      <c r="P121" s="200"/>
      <c r="Q121" s="200"/>
      <c r="R121" s="200"/>
      <c r="S121" s="200"/>
      <c r="T121" s="200"/>
      <c r="U121" s="200"/>
      <c r="V121" s="200"/>
    </row>
    <row r="122" spans="1:22" x14ac:dyDescent="0.3">
      <c r="B122" s="200"/>
      <c r="C122" s="200"/>
      <c r="D122" s="200"/>
      <c r="E122" s="200"/>
      <c r="F122" s="200"/>
      <c r="G122" s="200"/>
      <c r="H122" s="200"/>
      <c r="I122" s="200"/>
      <c r="J122" s="200"/>
      <c r="K122" s="200"/>
      <c r="L122" s="200"/>
      <c r="M122" s="200"/>
      <c r="N122" s="200"/>
      <c r="O122" s="200"/>
      <c r="P122" s="200"/>
      <c r="Q122" s="200"/>
      <c r="R122" s="200"/>
      <c r="S122" s="200"/>
      <c r="T122" s="200"/>
      <c r="U122" s="200"/>
      <c r="V122" s="200"/>
    </row>
    <row r="123" spans="1:22" x14ac:dyDescent="0.3">
      <c r="B123" s="200"/>
      <c r="C123" s="200"/>
      <c r="D123" s="200"/>
      <c r="E123" s="200"/>
      <c r="F123" s="200"/>
      <c r="G123" s="200"/>
      <c r="H123" s="200"/>
      <c r="I123" s="200"/>
      <c r="J123" s="200"/>
      <c r="K123" s="200"/>
      <c r="L123" s="200"/>
      <c r="M123" s="200"/>
      <c r="N123" s="200"/>
      <c r="O123" s="200"/>
      <c r="P123" s="200"/>
      <c r="Q123" s="200"/>
      <c r="R123" s="200"/>
      <c r="S123" s="200"/>
      <c r="T123" s="200"/>
      <c r="U123" s="200"/>
      <c r="V123" s="200"/>
    </row>
    <row r="124" spans="1:22" x14ac:dyDescent="0.3">
      <c r="B124" s="200"/>
      <c r="C124" s="200"/>
      <c r="D124" s="200"/>
      <c r="E124" s="200"/>
      <c r="F124" s="200"/>
      <c r="G124" s="200"/>
      <c r="H124" s="200"/>
      <c r="I124" s="200"/>
      <c r="J124" s="200"/>
      <c r="K124" s="200"/>
      <c r="L124" s="200"/>
      <c r="M124" s="200"/>
      <c r="N124" s="200"/>
      <c r="O124" s="200"/>
      <c r="P124" s="200"/>
      <c r="Q124" s="200"/>
      <c r="R124" s="200"/>
      <c r="S124" s="200"/>
      <c r="T124" s="200"/>
      <c r="U124" s="200"/>
      <c r="V124" s="200"/>
    </row>
    <row r="125" spans="1:22" x14ac:dyDescent="0.3">
      <c r="B125" s="200"/>
      <c r="C125" s="200"/>
      <c r="D125" s="200"/>
      <c r="E125" s="200"/>
      <c r="F125" s="200"/>
      <c r="G125" s="200"/>
      <c r="H125" s="200"/>
      <c r="I125" s="200"/>
      <c r="J125" s="200"/>
      <c r="K125" s="200"/>
      <c r="L125" s="200"/>
      <c r="M125" s="200"/>
      <c r="N125" s="200"/>
      <c r="O125" s="200"/>
      <c r="P125" s="200"/>
      <c r="Q125" s="200"/>
      <c r="R125" s="200"/>
      <c r="S125" s="200"/>
      <c r="T125" s="200"/>
      <c r="U125" s="200"/>
      <c r="V125" s="200"/>
    </row>
    <row r="126" spans="1:22" x14ac:dyDescent="0.3">
      <c r="B126" s="200"/>
      <c r="C126" s="200"/>
      <c r="D126" s="200"/>
      <c r="E126" s="200"/>
      <c r="F126" s="200"/>
      <c r="G126" s="200"/>
      <c r="H126" s="200"/>
      <c r="I126" s="200"/>
      <c r="J126" s="200"/>
      <c r="K126" s="200"/>
      <c r="L126" s="200"/>
      <c r="M126" s="200"/>
      <c r="N126" s="200"/>
      <c r="O126" s="200"/>
      <c r="P126" s="200"/>
      <c r="Q126" s="200"/>
      <c r="R126" s="200"/>
      <c r="S126" s="200"/>
      <c r="T126" s="200"/>
      <c r="U126" s="200"/>
      <c r="V126" s="200"/>
    </row>
    <row r="127" spans="1:22" x14ac:dyDescent="0.3">
      <c r="A127" s="195" t="s">
        <v>281</v>
      </c>
      <c r="B127" s="15" t="str">
        <f>C20&amp;" "&amp;C21</f>
        <v>Besturing &amp; Help BENG Analyse tool</v>
      </c>
      <c r="C127" s="15"/>
      <c r="D127" s="15"/>
      <c r="E127" s="15"/>
      <c r="F127" s="15"/>
      <c r="G127" s="15"/>
      <c r="H127" s="15"/>
      <c r="I127" s="15"/>
      <c r="J127" s="15"/>
      <c r="K127" s="15"/>
      <c r="L127" s="15"/>
      <c r="M127" s="15"/>
      <c r="N127" s="15"/>
      <c r="O127" s="15"/>
      <c r="P127" s="15"/>
      <c r="Q127" s="15"/>
      <c r="R127" s="15"/>
      <c r="S127" s="15"/>
      <c r="T127" s="15"/>
      <c r="U127" s="15"/>
      <c r="V127" s="15"/>
    </row>
    <row r="128" spans="1:22" x14ac:dyDescent="0.3">
      <c r="B128" t="s">
        <v>811</v>
      </c>
    </row>
    <row r="129" spans="2:23" x14ac:dyDescent="0.3">
      <c r="B129" t="s">
        <v>812</v>
      </c>
    </row>
    <row r="130" spans="2:23" x14ac:dyDescent="0.3">
      <c r="B130" t="s">
        <v>813</v>
      </c>
    </row>
    <row r="132" spans="2:23" x14ac:dyDescent="0.3">
      <c r="B132" t="s">
        <v>538</v>
      </c>
    </row>
    <row r="133" spans="2:23" x14ac:dyDescent="0.3">
      <c r="B133" t="s">
        <v>539</v>
      </c>
    </row>
    <row r="134" spans="2:23" x14ac:dyDescent="0.3">
      <c r="B134" t="s">
        <v>540</v>
      </c>
    </row>
    <row r="135" spans="2:23" x14ac:dyDescent="0.3">
      <c r="B135" t="s">
        <v>541</v>
      </c>
    </row>
    <row r="137" spans="2:23" x14ac:dyDescent="0.3">
      <c r="B137" s="131" t="s">
        <v>542</v>
      </c>
      <c r="C137" s="131"/>
      <c r="D137" s="131"/>
      <c r="E137" s="131"/>
      <c r="F137" s="131"/>
      <c r="G137" s="131"/>
      <c r="H137" s="131"/>
      <c r="I137" s="131"/>
      <c r="J137" s="131"/>
      <c r="K137" s="131"/>
      <c r="L137" s="131"/>
      <c r="M137" s="131"/>
      <c r="N137" s="131"/>
      <c r="O137" s="131"/>
      <c r="P137" s="130"/>
      <c r="Q137" s="130"/>
      <c r="R137" s="130"/>
      <c r="S137" s="130"/>
      <c r="T137" s="130"/>
      <c r="U137" s="130"/>
      <c r="V137" s="130"/>
    </row>
    <row r="138" spans="2:23" x14ac:dyDescent="0.3">
      <c r="B138" s="130" t="s">
        <v>543</v>
      </c>
      <c r="C138" s="130"/>
      <c r="D138" s="130"/>
      <c r="E138" s="130"/>
      <c r="F138" s="130"/>
      <c r="G138" s="130"/>
      <c r="H138" s="130"/>
      <c r="I138" s="130"/>
      <c r="J138" s="130"/>
      <c r="K138" s="130"/>
      <c r="L138" s="130"/>
      <c r="M138" s="130"/>
      <c r="N138" s="130"/>
      <c r="O138" s="130"/>
      <c r="P138" s="130"/>
      <c r="Q138" s="130"/>
      <c r="R138" s="130"/>
      <c r="S138" s="130"/>
      <c r="T138" s="130"/>
      <c r="U138" s="130"/>
      <c r="V138" s="130"/>
    </row>
    <row r="139" spans="2:23" x14ac:dyDescent="0.3">
      <c r="B139" s="132" t="s">
        <v>556</v>
      </c>
      <c r="C139" s="130"/>
      <c r="D139" s="130"/>
      <c r="E139" s="130"/>
      <c r="F139" s="130"/>
      <c r="G139" s="130"/>
      <c r="H139" s="130"/>
      <c r="I139" s="130"/>
      <c r="J139" s="130"/>
      <c r="K139" s="130"/>
      <c r="L139" s="130"/>
      <c r="M139" s="130"/>
      <c r="N139" s="130"/>
      <c r="O139" s="130"/>
      <c r="P139" s="130"/>
      <c r="Q139" s="130"/>
      <c r="R139" s="130"/>
      <c r="S139" s="130"/>
      <c r="T139" s="130"/>
      <c r="U139" s="130"/>
      <c r="V139" s="130"/>
    </row>
    <row r="140" spans="2:23" x14ac:dyDescent="0.3">
      <c r="B140" s="146" t="s">
        <v>609</v>
      </c>
      <c r="C140" s="130"/>
      <c r="D140" s="130"/>
      <c r="E140" s="130"/>
      <c r="F140" s="130"/>
      <c r="G140" s="130"/>
      <c r="H140" s="130"/>
      <c r="I140" s="130"/>
      <c r="J140" s="130"/>
      <c r="K140" s="130"/>
      <c r="L140" s="130"/>
      <c r="M140" s="130"/>
      <c r="N140" s="130"/>
      <c r="O140" s="130"/>
      <c r="P140" s="130"/>
      <c r="Q140" s="130"/>
      <c r="R140" s="130"/>
      <c r="S140" s="130"/>
      <c r="T140" s="130"/>
      <c r="U140" s="130"/>
      <c r="V140" s="130"/>
    </row>
    <row r="141" spans="2:23" x14ac:dyDescent="0.3">
      <c r="B141" s="130" t="s">
        <v>544</v>
      </c>
      <c r="C141" s="130"/>
      <c r="D141" s="130"/>
      <c r="E141" s="130"/>
      <c r="F141" s="130"/>
      <c r="G141" s="130"/>
      <c r="H141" s="130"/>
      <c r="I141" s="130"/>
      <c r="J141" s="130"/>
      <c r="K141" s="130"/>
      <c r="L141" s="130"/>
      <c r="M141" s="130"/>
      <c r="N141" s="130"/>
      <c r="O141" s="130"/>
      <c r="P141" s="130"/>
      <c r="Q141" s="130"/>
      <c r="R141" s="130"/>
      <c r="S141" s="130"/>
      <c r="T141" s="130"/>
      <c r="U141" s="130"/>
      <c r="V141" s="130"/>
    </row>
    <row r="142" spans="2:23" x14ac:dyDescent="0.3">
      <c r="B142" s="132" t="s">
        <v>545</v>
      </c>
      <c r="C142" s="130"/>
      <c r="D142" s="130"/>
      <c r="E142" s="130"/>
      <c r="F142" s="130"/>
      <c r="G142" s="130"/>
      <c r="H142" s="130"/>
      <c r="I142" s="130"/>
      <c r="J142" s="130"/>
      <c r="K142" s="130"/>
      <c r="L142" s="130"/>
      <c r="M142" s="130"/>
      <c r="N142" s="130"/>
      <c r="O142" s="130"/>
      <c r="P142" s="130"/>
      <c r="Q142" s="130"/>
      <c r="R142" s="130"/>
      <c r="S142" s="130"/>
      <c r="T142" s="130"/>
      <c r="U142" s="130"/>
      <c r="V142" s="130"/>
    </row>
    <row r="143" spans="2:23" x14ac:dyDescent="0.3">
      <c r="B143" s="3"/>
    </row>
    <row r="144" spans="2:23" x14ac:dyDescent="0.3">
      <c r="B144" s="114" t="s">
        <v>303</v>
      </c>
      <c r="C144" s="114"/>
      <c r="D144" s="114"/>
      <c r="E144" s="114"/>
      <c r="F144" s="114"/>
      <c r="G144" s="114" t="s">
        <v>304</v>
      </c>
      <c r="H144" s="114"/>
      <c r="I144" s="114"/>
      <c r="J144" s="114"/>
      <c r="K144" s="114"/>
      <c r="L144" s="114" t="s">
        <v>305</v>
      </c>
      <c r="M144" s="114"/>
      <c r="N144" s="114"/>
      <c r="O144" s="114"/>
      <c r="P144" s="114"/>
      <c r="Q144" s="114" t="s">
        <v>668</v>
      </c>
      <c r="R144" s="114"/>
      <c r="S144" s="114"/>
      <c r="T144" s="114"/>
      <c r="U144" s="114"/>
      <c r="V144" s="114"/>
      <c r="W144" s="114"/>
    </row>
    <row r="145" spans="2:24" x14ac:dyDescent="0.3">
      <c r="B145" s="114" t="s">
        <v>302</v>
      </c>
      <c r="C145" s="114"/>
      <c r="D145" s="114"/>
      <c r="E145" s="114"/>
      <c r="F145" s="114"/>
      <c r="G145" s="114" t="s">
        <v>336</v>
      </c>
      <c r="H145" s="114"/>
      <c r="I145" s="114"/>
      <c r="J145" s="114"/>
      <c r="K145" s="114"/>
      <c r="L145" s="114" t="s">
        <v>306</v>
      </c>
      <c r="M145" s="114"/>
      <c r="N145" s="114"/>
      <c r="O145" s="114"/>
      <c r="P145" s="114"/>
      <c r="Q145" s="114" t="s">
        <v>307</v>
      </c>
      <c r="R145" s="114"/>
      <c r="S145" s="114"/>
      <c r="T145" s="114"/>
      <c r="U145" s="114"/>
      <c r="V145" s="114"/>
      <c r="W145" s="114"/>
      <c r="X145" s="1"/>
    </row>
    <row r="146" spans="2:24" x14ac:dyDescent="0.3">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
    </row>
    <row r="147" spans="2:24" x14ac:dyDescent="0.3">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
    </row>
    <row r="148" spans="2:24" x14ac:dyDescent="0.3">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
    </row>
    <row r="149" spans="2:24" x14ac:dyDescent="0.3">
      <c r="B149" s="114"/>
      <c r="C149" s="114"/>
      <c r="D149" s="114"/>
      <c r="E149" s="114"/>
      <c r="F149" s="114"/>
      <c r="G149" s="114"/>
      <c r="H149" s="114"/>
      <c r="I149" s="114"/>
      <c r="J149" s="114"/>
      <c r="K149" s="114"/>
      <c r="L149" s="114"/>
      <c r="M149" s="114"/>
      <c r="N149" s="114"/>
      <c r="O149" s="114"/>
      <c r="P149" s="114"/>
      <c r="Q149" s="114" t="s">
        <v>776</v>
      </c>
      <c r="R149" s="114"/>
      <c r="S149" s="114"/>
      <c r="T149" s="114"/>
      <c r="U149" s="114"/>
      <c r="V149" s="114"/>
      <c r="W149" s="114"/>
      <c r="X149" s="1"/>
    </row>
    <row r="150" spans="2:24" x14ac:dyDescent="0.3">
      <c r="B150" s="114"/>
      <c r="C150" s="114"/>
      <c r="D150" s="114"/>
      <c r="E150" s="114"/>
      <c r="F150" s="114"/>
      <c r="G150" s="114"/>
      <c r="H150" s="114"/>
      <c r="I150" s="114"/>
      <c r="J150" s="114"/>
      <c r="K150" s="114"/>
      <c r="L150" s="114"/>
      <c r="M150" s="114"/>
      <c r="N150" s="114"/>
      <c r="O150" s="114"/>
      <c r="P150" s="114"/>
      <c r="Q150" s="9" t="s">
        <v>775</v>
      </c>
      <c r="R150" s="114"/>
      <c r="S150" s="114"/>
      <c r="T150" s="114"/>
      <c r="U150" s="114"/>
      <c r="V150" s="114"/>
      <c r="W150" s="114"/>
      <c r="X150" s="1"/>
    </row>
    <row r="151" spans="2:24" x14ac:dyDescent="0.3">
      <c r="B151" s="114"/>
      <c r="C151" s="114"/>
      <c r="D151" s="114"/>
      <c r="E151" s="114"/>
      <c r="F151" s="114"/>
      <c r="G151" s="114"/>
      <c r="H151" s="114"/>
      <c r="I151" s="114"/>
      <c r="J151" s="114"/>
      <c r="K151" s="114"/>
      <c r="L151" s="114"/>
      <c r="M151" s="114"/>
      <c r="N151" s="114"/>
      <c r="O151" s="114"/>
      <c r="P151" s="114"/>
      <c r="Q151" s="114" t="s">
        <v>778</v>
      </c>
      <c r="R151" s="114"/>
      <c r="S151" s="114"/>
      <c r="T151" s="114"/>
      <c r="U151" s="114"/>
      <c r="V151" s="114"/>
      <c r="W151" s="114"/>
      <c r="X151" s="1"/>
    </row>
    <row r="152" spans="2:24" x14ac:dyDescent="0.3">
      <c r="B152" s="114"/>
      <c r="C152" s="114"/>
      <c r="D152" s="114"/>
      <c r="E152" s="114"/>
      <c r="F152" s="114"/>
      <c r="G152" s="114"/>
      <c r="H152" s="114"/>
      <c r="I152" s="114"/>
      <c r="J152" s="114"/>
      <c r="K152" s="114"/>
      <c r="L152" s="114"/>
      <c r="M152" s="114"/>
      <c r="N152" s="114"/>
      <c r="O152" s="114"/>
      <c r="P152" s="114"/>
      <c r="Q152" s="114" t="s">
        <v>777</v>
      </c>
      <c r="R152" s="114"/>
      <c r="S152" s="114"/>
      <c r="T152" s="114"/>
      <c r="U152" s="114"/>
      <c r="V152" s="114"/>
      <c r="W152" s="114"/>
      <c r="X152" s="1"/>
    </row>
    <row r="153" spans="2:24" x14ac:dyDescent="0.3">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
    </row>
    <row r="154" spans="2:24" x14ac:dyDescent="0.3">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
    </row>
    <row r="155" spans="2:24" x14ac:dyDescent="0.3">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
    </row>
    <row r="156" spans="2:24" x14ac:dyDescent="0.3">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
    </row>
    <row r="157" spans="2:24" x14ac:dyDescent="0.3">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
    </row>
    <row r="158" spans="2:24" x14ac:dyDescent="0.3">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
    </row>
    <row r="159" spans="2:24" x14ac:dyDescent="0.3">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
    </row>
    <row r="160" spans="2:24" x14ac:dyDescent="0.3">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
    </row>
    <row r="161" spans="2:23" x14ac:dyDescent="0.3">
      <c r="B161" s="114"/>
      <c r="C161" s="114"/>
      <c r="D161" s="114"/>
      <c r="E161" s="114"/>
      <c r="F161" s="114"/>
      <c r="G161" s="114"/>
      <c r="H161" s="114"/>
      <c r="I161" s="114"/>
      <c r="J161" s="114"/>
      <c r="K161" s="114"/>
      <c r="L161" s="145"/>
      <c r="M161" s="114"/>
      <c r="N161" s="114"/>
      <c r="O161" s="114"/>
      <c r="P161" s="114"/>
      <c r="Q161" s="114"/>
      <c r="R161" s="114"/>
      <c r="S161" s="114"/>
      <c r="T161" s="114"/>
      <c r="U161" s="114"/>
      <c r="V161" s="114"/>
      <c r="W161" s="114"/>
    </row>
    <row r="162" spans="2:23" x14ac:dyDescent="0.3">
      <c r="B162" s="114"/>
      <c r="C162" s="114"/>
      <c r="D162" s="114"/>
      <c r="E162" s="114"/>
      <c r="F162" s="114"/>
      <c r="G162" s="114"/>
      <c r="H162" s="114"/>
      <c r="I162" s="114"/>
      <c r="J162" s="114"/>
      <c r="K162" s="114"/>
      <c r="L162" s="145"/>
      <c r="M162" s="114"/>
      <c r="N162" s="114"/>
      <c r="O162" s="114"/>
      <c r="P162" s="114"/>
      <c r="Q162" s="114"/>
      <c r="R162" s="114"/>
      <c r="S162" s="114"/>
      <c r="T162" s="114"/>
      <c r="U162" s="114"/>
      <c r="V162" s="114"/>
      <c r="W162" s="114"/>
    </row>
    <row r="163" spans="2:23" x14ac:dyDescent="0.3">
      <c r="B163" s="114" t="s">
        <v>779</v>
      </c>
      <c r="C163" s="114"/>
      <c r="D163" s="114"/>
      <c r="E163" s="114"/>
      <c r="F163" s="114"/>
      <c r="G163" s="114"/>
      <c r="H163" s="114"/>
      <c r="I163" s="114"/>
      <c r="J163" s="114"/>
      <c r="K163" s="114"/>
      <c r="L163" s="145"/>
      <c r="M163" s="114"/>
      <c r="N163" s="114"/>
      <c r="O163" s="114"/>
      <c r="P163" s="114"/>
      <c r="Q163" s="114"/>
      <c r="R163" s="114"/>
      <c r="S163" s="114"/>
      <c r="T163" s="114"/>
      <c r="U163" s="114"/>
      <c r="V163" s="114"/>
      <c r="W163" s="114"/>
    </row>
    <row r="164" spans="2:23" x14ac:dyDescent="0.3">
      <c r="B164" s="9" t="s">
        <v>781</v>
      </c>
      <c r="C164" s="114"/>
      <c r="D164" s="114"/>
      <c r="E164" s="114"/>
      <c r="F164" s="114"/>
      <c r="G164" s="114"/>
      <c r="H164" s="114"/>
      <c r="I164" s="114"/>
      <c r="J164" s="114"/>
      <c r="K164" s="114"/>
      <c r="L164" s="114"/>
      <c r="M164" s="114"/>
      <c r="N164" s="114"/>
      <c r="O164" s="114"/>
      <c r="P164" s="114"/>
      <c r="Q164" s="114"/>
      <c r="R164" s="114"/>
      <c r="S164" s="114"/>
      <c r="T164" s="114"/>
      <c r="U164" s="114"/>
      <c r="V164" s="114"/>
      <c r="W164" s="114"/>
    </row>
    <row r="165" spans="2:23" x14ac:dyDescent="0.3">
      <c r="B165" s="9" t="s">
        <v>780</v>
      </c>
      <c r="C165" s="114"/>
      <c r="D165" s="114"/>
      <c r="E165" s="114"/>
      <c r="F165" s="114"/>
      <c r="G165" s="114"/>
      <c r="H165" s="114"/>
      <c r="I165" s="114"/>
      <c r="J165" s="114"/>
      <c r="K165" s="114"/>
      <c r="L165" s="114"/>
      <c r="M165" s="114"/>
      <c r="N165" s="114"/>
      <c r="O165" s="114"/>
      <c r="P165" s="114"/>
      <c r="Q165" s="114"/>
      <c r="R165" s="114"/>
      <c r="S165" s="114"/>
      <c r="T165" s="114"/>
      <c r="U165" s="114"/>
      <c r="V165" s="114"/>
      <c r="W165" s="114"/>
    </row>
    <row r="166" spans="2:23" x14ac:dyDescent="0.3">
      <c r="J166" s="114"/>
      <c r="K166" s="114"/>
      <c r="L166" s="114"/>
      <c r="M166" s="114"/>
      <c r="N166" s="114"/>
      <c r="O166" s="114"/>
      <c r="P166" s="114"/>
      <c r="Q166" s="114"/>
      <c r="R166" s="114"/>
      <c r="S166" s="114"/>
      <c r="T166" s="114"/>
      <c r="U166" s="114"/>
      <c r="V166" s="114"/>
      <c r="W166" s="114"/>
    </row>
    <row r="167" spans="2:23" x14ac:dyDescent="0.3">
      <c r="B167" s="114" t="s">
        <v>669</v>
      </c>
      <c r="D167" s="138"/>
      <c r="E167" s="138"/>
      <c r="F167" s="138"/>
      <c r="G167" s="138"/>
      <c r="H167" s="138"/>
      <c r="I167" s="138"/>
      <c r="J167" s="138"/>
      <c r="M167" s="114" t="s">
        <v>606</v>
      </c>
    </row>
    <row r="170" spans="2:23" x14ac:dyDescent="0.3">
      <c r="B170" s="9" t="s">
        <v>339</v>
      </c>
      <c r="D170" s="138"/>
      <c r="E170" s="138"/>
      <c r="F170" s="138"/>
      <c r="G170" s="138"/>
      <c r="H170" s="138"/>
      <c r="I170" s="138"/>
      <c r="J170" s="138"/>
      <c r="M170" t="s">
        <v>350</v>
      </c>
    </row>
    <row r="171" spans="2:23" x14ac:dyDescent="0.3">
      <c r="B171" s="9" t="s">
        <v>340</v>
      </c>
      <c r="M171" t="s">
        <v>351</v>
      </c>
    </row>
    <row r="172" spans="2:23" x14ac:dyDescent="0.3">
      <c r="B172" s="9" t="s">
        <v>341</v>
      </c>
    </row>
    <row r="173" spans="2:23" x14ac:dyDescent="0.3">
      <c r="B173" s="9" t="s">
        <v>343</v>
      </c>
      <c r="D173" s="138"/>
      <c r="E173" s="138"/>
      <c r="F173" s="138"/>
      <c r="G173" s="138"/>
      <c r="H173" s="138"/>
      <c r="I173" s="138"/>
      <c r="J173" s="138"/>
    </row>
    <row r="174" spans="2:23" x14ac:dyDescent="0.3">
      <c r="B174" s="9" t="s">
        <v>342</v>
      </c>
      <c r="D174" s="138"/>
      <c r="E174" s="138"/>
      <c r="F174" s="138"/>
      <c r="G174" s="138"/>
      <c r="H174" s="138"/>
      <c r="I174" s="138"/>
      <c r="J174" s="138"/>
    </row>
    <row r="175" spans="2:23" x14ac:dyDescent="0.3">
      <c r="D175" s="138"/>
      <c r="E175" s="138"/>
      <c r="F175" s="138"/>
      <c r="G175" s="138"/>
      <c r="H175" s="138"/>
      <c r="I175" s="138"/>
      <c r="J175" s="138"/>
    </row>
    <row r="176" spans="2:23" x14ac:dyDescent="0.3">
      <c r="B176" s="9" t="s">
        <v>344</v>
      </c>
      <c r="D176" s="138"/>
      <c r="E176" s="138"/>
      <c r="F176" s="138"/>
      <c r="G176" s="138"/>
      <c r="H176" s="138"/>
      <c r="I176" s="138"/>
      <c r="J176" s="138"/>
    </row>
    <row r="177" spans="2:10" x14ac:dyDescent="0.3">
      <c r="B177" s="9" t="s">
        <v>349</v>
      </c>
      <c r="C177" s="138"/>
      <c r="D177" s="138"/>
      <c r="E177" s="138"/>
      <c r="F177" s="138"/>
      <c r="G177" s="138"/>
      <c r="H177" s="138"/>
      <c r="I177" s="138"/>
      <c r="J177" s="138"/>
    </row>
    <row r="178" spans="2:10" x14ac:dyDescent="0.3">
      <c r="B178" s="9" t="s">
        <v>348</v>
      </c>
    </row>
    <row r="179" spans="2:10" x14ac:dyDescent="0.3">
      <c r="B179" s="9" t="s">
        <v>345</v>
      </c>
    </row>
    <row r="180" spans="2:10" x14ac:dyDescent="0.3">
      <c r="B180" s="9" t="s">
        <v>346</v>
      </c>
    </row>
    <row r="181" spans="2:10" x14ac:dyDescent="0.3">
      <c r="B181" s="9" t="s">
        <v>347</v>
      </c>
    </row>
    <row r="182" spans="2:10" x14ac:dyDescent="0.3">
      <c r="B182" s="3"/>
    </row>
    <row r="183" spans="2:10" x14ac:dyDescent="0.3">
      <c r="B183" s="114" t="s">
        <v>670</v>
      </c>
    </row>
    <row r="186" spans="2:10" x14ac:dyDescent="0.3">
      <c r="B186" t="s">
        <v>314</v>
      </c>
    </row>
    <row r="187" spans="2:10" x14ac:dyDescent="0.3">
      <c r="B187" t="s">
        <v>338</v>
      </c>
    </row>
    <row r="188" spans="2:10" x14ac:dyDescent="0.3">
      <c r="B188" t="s">
        <v>337</v>
      </c>
    </row>
    <row r="189" spans="2:10" x14ac:dyDescent="0.3">
      <c r="B189" s="139" t="s">
        <v>308</v>
      </c>
      <c r="C189" s="140"/>
      <c r="D189" s="140"/>
      <c r="E189" s="140"/>
      <c r="F189" s="140"/>
    </row>
    <row r="190" spans="2:10" x14ac:dyDescent="0.3">
      <c r="B190" s="141" t="s">
        <v>309</v>
      </c>
    </row>
    <row r="191" spans="2:10" x14ac:dyDescent="0.3">
      <c r="B191" s="139" t="s">
        <v>310</v>
      </c>
      <c r="C191" s="140"/>
      <c r="D191" s="140"/>
      <c r="E191" s="140"/>
      <c r="F191" s="140"/>
    </row>
    <row r="192" spans="2:10" x14ac:dyDescent="0.3">
      <c r="B192" s="141" t="s">
        <v>311</v>
      </c>
    </row>
    <row r="193" spans="2:6" x14ac:dyDescent="0.3">
      <c r="B193" s="139" t="s">
        <v>312</v>
      </c>
      <c r="C193" s="140"/>
      <c r="D193" s="140"/>
      <c r="E193" s="140"/>
      <c r="F193" s="140"/>
    </row>
    <row r="194" spans="2:6" x14ac:dyDescent="0.3">
      <c r="B194" s="142" t="s">
        <v>313</v>
      </c>
      <c r="C194" s="143"/>
      <c r="D194" s="143"/>
      <c r="E194" s="143"/>
      <c r="F194" s="143"/>
    </row>
    <row r="196" spans="2:6" x14ac:dyDescent="0.3">
      <c r="B196" t="s">
        <v>352</v>
      </c>
    </row>
    <row r="197" spans="2:6" x14ac:dyDescent="0.3">
      <c r="B197" t="s">
        <v>353</v>
      </c>
    </row>
    <row r="198" spans="2:6" x14ac:dyDescent="0.3">
      <c r="B198" t="s">
        <v>607</v>
      </c>
    </row>
    <row r="199" spans="2:6" x14ac:dyDescent="0.3">
      <c r="B199" t="s">
        <v>608</v>
      </c>
    </row>
    <row r="201" spans="2:6" x14ac:dyDescent="0.3">
      <c r="B201" s="145" t="s">
        <v>671</v>
      </c>
    </row>
    <row r="202" spans="2:6" x14ac:dyDescent="0.3">
      <c r="B202" s="3" t="s">
        <v>555</v>
      </c>
    </row>
    <row r="203" spans="2:6" x14ac:dyDescent="0.3">
      <c r="B203" s="3" t="s">
        <v>550</v>
      </c>
    </row>
    <row r="204" spans="2:6" x14ac:dyDescent="0.3">
      <c r="B204" s="3" t="s">
        <v>546</v>
      </c>
    </row>
    <row r="205" spans="2:6" x14ac:dyDescent="0.3">
      <c r="B205" s="144" t="s">
        <v>547</v>
      </c>
    </row>
    <row r="206" spans="2:6" x14ac:dyDescent="0.3">
      <c r="B206" s="3" t="s">
        <v>557</v>
      </c>
    </row>
    <row r="207" spans="2:6" x14ac:dyDescent="0.3">
      <c r="B207" s="144" t="s">
        <v>548</v>
      </c>
    </row>
    <row r="208" spans="2:6" x14ac:dyDescent="0.3">
      <c r="B208" s="3" t="s">
        <v>549</v>
      </c>
    </row>
    <row r="209" spans="1:22" x14ac:dyDescent="0.3">
      <c r="B209" s="3" t="s">
        <v>551</v>
      </c>
    </row>
    <row r="210" spans="1:22" x14ac:dyDescent="0.3">
      <c r="B210" s="3" t="s">
        <v>552</v>
      </c>
    </row>
    <row r="211" spans="1:22" x14ac:dyDescent="0.3">
      <c r="B211" s="3" t="s">
        <v>553</v>
      </c>
    </row>
    <row r="212" spans="1:22" x14ac:dyDescent="0.3">
      <c r="B212" s="3" t="s">
        <v>554</v>
      </c>
    </row>
    <row r="213" spans="1:22" x14ac:dyDescent="0.3">
      <c r="B213" s="3"/>
    </row>
    <row r="214" spans="1:22" x14ac:dyDescent="0.3">
      <c r="B214" s="145" t="s">
        <v>672</v>
      </c>
    </row>
    <row r="215" spans="1:22" x14ac:dyDescent="0.3">
      <c r="B215" s="165" t="s">
        <v>673</v>
      </c>
    </row>
    <row r="216" spans="1:22" x14ac:dyDescent="0.3">
      <c r="B216" s="165" t="s">
        <v>674</v>
      </c>
    </row>
    <row r="217" spans="1:22" x14ac:dyDescent="0.3">
      <c r="B217" s="3" t="s">
        <v>550</v>
      </c>
    </row>
    <row r="218" spans="1:22" x14ac:dyDescent="0.3">
      <c r="B218" s="3" t="s">
        <v>629</v>
      </c>
    </row>
    <row r="219" spans="1:22" x14ac:dyDescent="0.3">
      <c r="B219" s="3"/>
    </row>
    <row r="220" spans="1:22" x14ac:dyDescent="0.3">
      <c r="A220" s="195" t="s">
        <v>281</v>
      </c>
      <c r="B220" s="15" t="str">
        <f>C23</f>
        <v>Colofon</v>
      </c>
      <c r="C220" s="15"/>
      <c r="D220" s="15"/>
      <c r="E220" s="15"/>
      <c r="F220" s="15"/>
      <c r="G220" s="15"/>
      <c r="H220" s="15"/>
      <c r="I220" s="15"/>
      <c r="J220" s="15"/>
      <c r="K220" s="15"/>
      <c r="L220" s="15"/>
      <c r="M220" s="15"/>
      <c r="N220" s="15"/>
      <c r="O220" s="15"/>
      <c r="P220" s="15"/>
      <c r="Q220" s="15"/>
      <c r="R220" s="15"/>
      <c r="S220" s="15"/>
      <c r="T220" s="15"/>
      <c r="U220" s="15"/>
      <c r="V220" s="15"/>
    </row>
    <row r="221" spans="1:22" x14ac:dyDescent="0.3">
      <c r="B221" t="s">
        <v>814</v>
      </c>
      <c r="S221" s="19"/>
    </row>
    <row r="222" spans="1:22" x14ac:dyDescent="0.3">
      <c r="B222" s="3" t="s">
        <v>511</v>
      </c>
      <c r="S222" s="19"/>
    </row>
    <row r="223" spans="1:22" x14ac:dyDescent="0.3">
      <c r="B223" s="3" t="s">
        <v>791</v>
      </c>
      <c r="S223" s="19"/>
    </row>
    <row r="224" spans="1:22" x14ac:dyDescent="0.3">
      <c r="S224" s="19"/>
    </row>
    <row r="225" spans="2:22" x14ac:dyDescent="0.3">
      <c r="B225" t="str">
        <f>B128</f>
        <v>Versienummer V1.0 van de BENG-Analyse-tool 2023</v>
      </c>
      <c r="S225" s="19"/>
    </row>
    <row r="226" spans="2:22" x14ac:dyDescent="0.3">
      <c r="B226" t="s">
        <v>816</v>
      </c>
      <c r="S226" s="19"/>
    </row>
    <row r="227" spans="2:22" x14ac:dyDescent="0.3">
      <c r="B227" t="s">
        <v>817</v>
      </c>
      <c r="S227" s="19"/>
    </row>
    <row r="228" spans="2:22" x14ac:dyDescent="0.3">
      <c r="B228" t="s">
        <v>815</v>
      </c>
      <c r="S228" s="19"/>
    </row>
    <row r="229" spans="2:22" x14ac:dyDescent="0.3">
      <c r="S229" s="19"/>
    </row>
    <row r="230" spans="2:22" x14ac:dyDescent="0.3">
      <c r="B230" t="s">
        <v>788</v>
      </c>
      <c r="S230" s="19"/>
    </row>
    <row r="231" spans="2:22" x14ac:dyDescent="0.3">
      <c r="B231" t="s">
        <v>641</v>
      </c>
      <c r="S231" s="19"/>
    </row>
    <row r="233" spans="2:22" x14ac:dyDescent="0.3">
      <c r="B233" s="194" t="s">
        <v>774</v>
      </c>
      <c r="C233" s="5"/>
      <c r="D233" s="5"/>
      <c r="E233" s="5"/>
      <c r="F233" s="5"/>
      <c r="G233" s="5"/>
      <c r="H233" s="5"/>
      <c r="I233" s="5"/>
      <c r="J233" s="5"/>
      <c r="K233" s="5"/>
      <c r="L233" s="5"/>
      <c r="M233" s="5"/>
      <c r="N233" s="5"/>
      <c r="O233" s="5"/>
      <c r="P233" s="5"/>
      <c r="Q233" s="5"/>
      <c r="R233" s="5"/>
      <c r="S233" s="5"/>
      <c r="T233" s="5"/>
      <c r="U233" s="5"/>
      <c r="V233" s="5"/>
    </row>
    <row r="234" spans="2:22" s="192" customFormat="1" x14ac:dyDescent="0.3">
      <c r="B234" s="193" t="s">
        <v>818</v>
      </c>
      <c r="C234" s="193"/>
      <c r="D234" s="193"/>
      <c r="E234" s="193"/>
      <c r="F234" s="193"/>
      <c r="G234" s="193"/>
      <c r="H234" s="193"/>
      <c r="I234" s="193"/>
      <c r="J234" s="193"/>
      <c r="K234" s="193"/>
      <c r="L234" s="193"/>
      <c r="M234" s="164"/>
      <c r="N234" s="164"/>
      <c r="O234" s="164"/>
      <c r="P234" s="164"/>
      <c r="Q234" s="164"/>
      <c r="R234" s="164"/>
      <c r="S234" s="164"/>
      <c r="T234" s="164"/>
      <c r="U234" s="164"/>
      <c r="V234" s="164"/>
    </row>
    <row r="235" spans="2:22" s="192" customFormat="1" x14ac:dyDescent="0.3">
      <c r="B235" s="193" t="s">
        <v>790</v>
      </c>
      <c r="C235" s="193"/>
      <c r="D235" s="193"/>
      <c r="E235" s="193"/>
      <c r="F235" s="193"/>
      <c r="G235" s="193"/>
      <c r="H235" s="193"/>
      <c r="I235" s="193"/>
      <c r="J235" s="193"/>
      <c r="K235" s="193"/>
      <c r="L235" s="193"/>
      <c r="M235" s="164"/>
      <c r="N235" s="164"/>
      <c r="O235" s="164"/>
      <c r="P235" s="164"/>
      <c r="Q235" s="164"/>
      <c r="R235" s="164"/>
      <c r="S235" s="164"/>
      <c r="T235" s="164"/>
      <c r="U235" s="164"/>
      <c r="V235" s="164"/>
    </row>
    <row r="236" spans="2:22" s="192" customFormat="1" x14ac:dyDescent="0.3">
      <c r="B236" s="193" t="s">
        <v>789</v>
      </c>
      <c r="C236" s="193"/>
      <c r="D236" s="193"/>
      <c r="E236" s="193"/>
      <c r="F236" s="193"/>
      <c r="G236" s="193"/>
      <c r="H236" s="193"/>
      <c r="I236" s="193"/>
      <c r="J236" s="193"/>
      <c r="K236" s="193"/>
      <c r="L236" s="193"/>
      <c r="M236" s="164"/>
      <c r="N236" s="164"/>
      <c r="O236" s="164"/>
      <c r="P236" s="164"/>
      <c r="Q236" s="164"/>
      <c r="R236" s="164"/>
      <c r="S236" s="164"/>
      <c r="T236" s="164"/>
      <c r="U236" s="164"/>
      <c r="V236" s="164"/>
    </row>
    <row r="237" spans="2:22" s="192" customFormat="1" x14ac:dyDescent="0.3">
      <c r="B237" s="193" t="s">
        <v>833</v>
      </c>
      <c r="C237" s="193"/>
      <c r="D237" s="193"/>
      <c r="E237" s="193"/>
      <c r="F237" s="193"/>
      <c r="G237" s="193"/>
      <c r="H237" s="193"/>
      <c r="I237" s="193"/>
      <c r="J237" s="193"/>
      <c r="K237" s="193"/>
      <c r="L237" s="193"/>
      <c r="M237" s="164"/>
      <c r="N237" s="164"/>
      <c r="O237" s="164"/>
      <c r="P237" s="164"/>
      <c r="Q237" s="164"/>
      <c r="R237" s="164"/>
      <c r="S237" s="164"/>
      <c r="T237" s="164"/>
      <c r="U237" s="164"/>
      <c r="V237" s="164"/>
    </row>
    <row r="238" spans="2:22" s="192" customFormat="1" x14ac:dyDescent="0.3">
      <c r="B238" s="164" t="s">
        <v>834</v>
      </c>
      <c r="C238" s="164"/>
      <c r="D238" s="164"/>
      <c r="E238" s="164"/>
      <c r="F238" s="164"/>
      <c r="G238" s="164"/>
      <c r="H238" s="164"/>
      <c r="I238" s="164"/>
      <c r="J238" s="164"/>
      <c r="K238" s="164"/>
      <c r="L238" s="164"/>
      <c r="M238" s="164"/>
      <c r="N238" s="164"/>
      <c r="O238" s="164"/>
      <c r="P238" s="164"/>
      <c r="Q238" s="164"/>
      <c r="R238" s="164"/>
      <c r="S238" s="164"/>
      <c r="T238" s="164"/>
      <c r="U238" s="164"/>
      <c r="V238" s="164"/>
    </row>
  </sheetData>
  <sheetProtection algorithmName="SHA-512" hashValue="/AXDfXpLdnCyK95Y4JDJLDyNBdH1l/YDYlQtAp7k26B+EluLritClw2RJ7Kf6o7qDW4Pz3pi6YGHZmWK6X2now==" saltValue="Xx9FAz4eG30pkOJgNuX0jg==" spinCount="100000" sheet="1" objects="1" scenarios="1"/>
  <hyperlinks>
    <hyperlink ref="R9" location="'Benchmark Kengetallen'!A16" display="BENG1" xr:uid="{105386A8-C067-4ACF-B9D0-53F0DFE720B9}"/>
    <hyperlink ref="R10" location="'Benchmark Kengetallen'!A27" display="BENG2" xr:uid="{2278BC4C-A849-4E3B-B065-D235003F0378}"/>
    <hyperlink ref="R11" location="'Benchmark Kengetallen'!A38" display="BENG3" xr:uid="{D7DA513F-9782-40F8-B337-D625C24FD01E}"/>
    <hyperlink ref="R12" location="'Benchmark Kengetallen'!A49" display="BENG4" xr:uid="{3657060E-5898-4204-9E8E-226F7FA9CB90}"/>
    <hyperlink ref="R13" location="'Benchmark Kengetallen'!A60" display="warmtebehoefteEPV" xr:uid="{8AADAA90-7BE5-4FF7-8F8A-17D25CB958EC}"/>
    <hyperlink ref="R14" location="'Benchmark Kengetallen'!A71" display="CO2 totaal" xr:uid="{FFB04ECB-7B2D-4641-AE28-7272C6F6619B}"/>
    <hyperlink ref="R18" location="'Benchmark Kengetallen'!N16" display="Compactheid woning" xr:uid="{19DC76CA-B0AB-4781-B95D-C75050007766}"/>
    <hyperlink ref="R19" location="'Benchmark Kengetallen'!N27" display="Warmtebehoefte" xr:uid="{95DFE872-C71F-4902-AA50-88D80CAC9231}"/>
    <hyperlink ref="R20" location="'Benchmark Kengetallen'!N38" display="Transmissieverlies winter" xr:uid="{02982911-4C21-44DE-8C7B-D9F1FEF1A8DB}"/>
    <hyperlink ref="R21" location="'Benchmark Kengetallen'!N49" display="Ventilatie/infiltratieverlies winter" xr:uid="{87B7ADF2-6506-4C9E-BAD7-E4FA96204040}"/>
    <hyperlink ref="R22" location="'Benchmark Kengetallen'!N60" display="Zontoetreding winter" xr:uid="{09AA6868-393C-4A14-BC47-2322A95CFED2}"/>
    <hyperlink ref="R23" location="'Benchmark Kengetallen'!N71" display="Debiet ventilatie winter" xr:uid="{3C8AB8B6-AA3E-413C-9FAA-63A1C7695CB0}"/>
    <hyperlink ref="R26" location="'Benchmark Kengetallen'!AA16" display="Koudebehoefte zomer" xr:uid="{4717903A-2265-4CBE-90A9-95FAE6325F03}"/>
    <hyperlink ref="R27" location="'Benchmark Kengetallen'!AA27" display="TO juli" xr:uid="{3D5B9D87-88E6-4E4B-8F63-068DE80BD0F2}"/>
    <hyperlink ref="R28" location="'Benchmark Kengetallen'!AA38" display="Zontoetreding zomer" xr:uid="{D4FA6998-C524-44BB-80D4-37D00991BBD5}"/>
    <hyperlink ref="R29" location="'Benchmark Kengetallen'!AA49" display="Debiet bewuste ventilatie zomer" xr:uid="{C37167B7-FBF0-4776-AD5A-A257EF4CFEF6}"/>
    <hyperlink ref="R30" location="'Benchmark Kengetallen'!AA60" display="Debiet infiltratie" xr:uid="{AA972211-E6EB-4307-B114-3C72373D3749}"/>
    <hyperlink ref="R31" location="'Benchmark Kengetallen'!AA71" display="Transmissie zomer" xr:uid="{6FEE41FB-D081-45DF-9A73-B170444B54D5}"/>
    <hyperlink ref="T10" location="'Benchmark Kengetallen'!AN16" display="COP verwarming" xr:uid="{A81D7767-98C5-4748-ACB8-F2AA1C1C6AD4}"/>
    <hyperlink ref="T11" location="'Benchmark Kengetallen'!AN27" display="COP warmtapwater" xr:uid="{6913B5AD-0728-4A5E-AF5B-8CC48B74F3B8}"/>
    <hyperlink ref="T12" location="'Benchmark Kengetallen'!AN38" display="Energieverlies warmwater" xr:uid="{593E49C8-B662-4AA3-9C10-4176A8B94057}"/>
    <hyperlink ref="T13" location="'Benchmark Kengetallen'!AN49" display="Warmtapwaterbehoefte" xr:uid="{C9F35E19-1489-49B1-B3D0-68B635C005EB}"/>
    <hyperlink ref="T14" location="'Benchmark Kengetallen'!AN60" display="Energiegebruik ventilatoren (np)" xr:uid="{DD114B25-6DFF-4F0E-824E-A55702B11714}"/>
    <hyperlink ref="T15" location="'Benchmark Kengetallen'!AN71" display="PEF factor" xr:uid="{4DC49D53-B690-49CB-9A9F-20AA53102FFA}"/>
    <hyperlink ref="T18" location="'Benchmark Kengetallen'!BA16" display="zonneënergie" xr:uid="{2FC2EF20-B324-42F7-8E5C-D692AE6FE2EF}"/>
    <hyperlink ref="T19" location="'Benchmark Kengetallen'!BA27" display="warmtekracht" xr:uid="{F4723E02-E5F2-449C-A3FB-F02B18C2AA23}"/>
    <hyperlink ref="T20" location="'Benchmark Kengetallen'!BA38" display="hernieuwbare energie warmtapwater" xr:uid="{52B3E443-247A-4DCB-9769-CBD420AE3884}"/>
    <hyperlink ref="T25" location="'Benchmark Kengetallen'!BN16" display="energiegebruik verwarming" xr:uid="{A0C95797-7891-484E-B15F-68F6716F4513}"/>
    <hyperlink ref="T26" location="'Benchmark Kengetallen'!BN27" display="energiegebruik ventilatoren" xr:uid="{37A7F3E5-E762-4293-9553-B571D3CC5161}"/>
    <hyperlink ref="T27" location="'Benchmark Kengetallen'!BN38" display="energiegebruik warmtapwater" xr:uid="{AD76E535-E04B-495D-A7C7-CD639F108E38}"/>
    <hyperlink ref="T28" location="'Benchmark Kengetallen'!BN49" display="energiegebruik koeling" xr:uid="{04B0984E-7F58-4F25-9D85-B5435A59FA21}"/>
    <hyperlink ref="O117" r:id="rId1" xr:uid="{7AEE52A4-8F2A-44D0-84C3-4178F798BEBB}"/>
    <hyperlink ref="A34" location="'Start &amp; Help'!A1" display="&lt;terug&gt;" xr:uid="{EA2BAC83-546F-44C5-AD74-83A1BEAF3922}"/>
    <hyperlink ref="A65" location="'Start &amp; Help'!A1" display="&lt;terug&gt;" xr:uid="{6F3B3C95-D89C-4CC5-B342-2A648B3238E6}"/>
    <hyperlink ref="A110" location="'Start &amp; Help'!A1" display="&lt;terug&gt;" xr:uid="{68FE81CF-F44E-4354-9F53-89CEAD05399A}"/>
    <hyperlink ref="A127" location="'Start &amp; Help'!A1" display="&lt;terug&gt;" xr:uid="{D6D99954-33EF-4304-977E-898D52D23C71}"/>
    <hyperlink ref="A220" location="'Start &amp; Help'!A1" display="&lt;terug&gt;" xr:uid="{C25B0347-29F8-4549-A152-28A15AAFF3D8}"/>
    <hyperlink ref="I13" location="'V1'!A1" display="V1 import" xr:uid="{E6B32330-9D51-42E7-85F4-9A49BEF4A593}"/>
    <hyperlink ref="I14" location="'V2'!A1" display="V2 import" xr:uid="{3B77A739-3ED4-4AEB-BD09-91BBFACB5558}"/>
    <hyperlink ref="I15" location="'V3'!A1" display="V3 import" xr:uid="{FF48B99D-6706-4922-ABDD-FE662D38C91C}"/>
    <hyperlink ref="I16" location="'V4'!A1" display="V3 import" xr:uid="{5B779E9C-CA72-468C-8567-3C26AAB0D8B5}"/>
    <hyperlink ref="A1" location="'Start &amp; Help'!A1" display="&lt;start&gt;" xr:uid="{F3CCC9FB-FD88-42A5-A017-A5E05B6E9783}"/>
  </hyperlinks>
  <pageMargins left="0.7" right="0.7" top="0.75" bottom="0.75" header="0.3" footer="0.3"/>
  <pageSetup paperSize="9" scale="46" orientation="landscape" r:id="rId2"/>
  <headerFooter>
    <oddHeader>&amp;LBENG Analyse Tool</oddHeader>
  </headerFooter>
  <rowBreaks count="4" manualBreakCount="4">
    <brk id="33" min="1" max="22" man="1"/>
    <brk id="64" min="1" max="22" man="1"/>
    <brk id="109" min="1" max="22" man="1"/>
    <brk id="166" min="1" max="22"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1F7BF-88F1-439E-95FC-E57FD83F3DB2}">
  <dimension ref="A1"/>
  <sheetViews>
    <sheetView workbookViewId="0">
      <selection activeCell="B2" sqref="B2"/>
    </sheetView>
  </sheetViews>
  <sheetFormatPr defaultRowHeight="14.4" x14ac:dyDescent="0.3"/>
  <cols>
    <col min="1" max="1" width="11.5546875" customWidth="1"/>
    <col min="2" max="2" width="103.5546875" customWidth="1"/>
  </cols>
  <sheetData>
    <row r="1" spans="1:1" x14ac:dyDescent="0.3">
      <c r="A1" t="s">
        <v>841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61705-98C2-44AC-9043-D1A4CD26C823}">
  <sheetPr>
    <tabColor theme="1"/>
  </sheetPr>
  <dimension ref="A1:I550"/>
  <sheetViews>
    <sheetView view="pageBreakPreview" zoomScaleNormal="100" zoomScaleSheetLayoutView="100" workbookViewId="0">
      <selection sqref="A1:XFD1048576"/>
    </sheetView>
  </sheetViews>
  <sheetFormatPr defaultRowHeight="14.4" x14ac:dyDescent="0.3"/>
  <cols>
    <col min="1" max="1" width="47.77734375" customWidth="1"/>
    <col min="2" max="2" width="9.77734375" customWidth="1"/>
    <col min="3" max="3" width="20.77734375" customWidth="1"/>
  </cols>
  <sheetData>
    <row r="1" spans="1:9" x14ac:dyDescent="0.3">
      <c r="C1" t="s">
        <v>651</v>
      </c>
      <c r="G1" t="s">
        <v>652</v>
      </c>
      <c r="H1" t="s">
        <v>652</v>
      </c>
      <c r="I1" t="s">
        <v>653</v>
      </c>
    </row>
    <row r="2" spans="1:9" x14ac:dyDescent="0.3">
      <c r="G2">
        <v>150523</v>
      </c>
      <c r="H2">
        <v>150523</v>
      </c>
      <c r="I2">
        <v>150523</v>
      </c>
    </row>
    <row r="3" spans="1:9" x14ac:dyDescent="0.3">
      <c r="C3" s="12">
        <f>'V1'!C3</f>
        <v>45061</v>
      </c>
      <c r="I3" s="12">
        <v>45061</v>
      </c>
    </row>
    <row r="4" spans="1:9" x14ac:dyDescent="0.3">
      <c r="C4" t="str">
        <f>'V1'!C4</f>
        <v>2^1kap-met koeling</v>
      </c>
      <c r="I4" t="s">
        <v>646</v>
      </c>
    </row>
    <row r="5" spans="1:9" x14ac:dyDescent="0.3">
      <c r="A5" t="s">
        <v>18</v>
      </c>
      <c r="B5" t="s">
        <v>19</v>
      </c>
      <c r="C5">
        <f>'V1'!C5</f>
        <v>54.33</v>
      </c>
      <c r="G5" t="s">
        <v>18</v>
      </c>
      <c r="H5" t="s">
        <v>19</v>
      </c>
      <c r="I5">
        <v>54.33</v>
      </c>
    </row>
    <row r="6" spans="1:9" x14ac:dyDescent="0.3">
      <c r="A6" t="s">
        <v>20</v>
      </c>
      <c r="B6" t="s">
        <v>19</v>
      </c>
      <c r="C6">
        <f>'V1'!C6</f>
        <v>27.6</v>
      </c>
      <c r="G6" t="s">
        <v>20</v>
      </c>
      <c r="H6" t="s">
        <v>19</v>
      </c>
      <c r="I6">
        <v>25.04</v>
      </c>
    </row>
    <row r="7" spans="1:9" x14ac:dyDescent="0.3">
      <c r="A7" t="s">
        <v>21</v>
      </c>
      <c r="B7" t="s">
        <v>22</v>
      </c>
      <c r="C7">
        <f>'V1'!C7</f>
        <v>55.8</v>
      </c>
      <c r="G7" t="s">
        <v>21</v>
      </c>
      <c r="H7" t="s">
        <v>22</v>
      </c>
      <c r="I7">
        <v>58.2</v>
      </c>
    </row>
    <row r="8" spans="1:9" x14ac:dyDescent="0.3">
      <c r="A8" t="s">
        <v>23</v>
      </c>
      <c r="B8" t="s">
        <v>19</v>
      </c>
      <c r="C8">
        <f>'V1'!C8</f>
        <v>27.4</v>
      </c>
      <c r="G8" t="s">
        <v>23</v>
      </c>
      <c r="H8" t="s">
        <v>19</v>
      </c>
      <c r="I8">
        <v>27.4</v>
      </c>
    </row>
    <row r="9" spans="1:9" x14ac:dyDescent="0.3">
      <c r="C9">
        <f>'V1'!C9</f>
        <v>34.93</v>
      </c>
      <c r="G9" t="s">
        <v>647</v>
      </c>
      <c r="H9" t="s">
        <v>25</v>
      </c>
      <c r="I9">
        <v>34.93</v>
      </c>
    </row>
    <row r="10" spans="1:9" x14ac:dyDescent="0.3">
      <c r="A10" t="s">
        <v>24</v>
      </c>
      <c r="B10" t="s">
        <v>25</v>
      </c>
      <c r="C10">
        <f>'V1'!C10</f>
        <v>13364.989266282601</v>
      </c>
      <c r="G10" t="s">
        <v>24</v>
      </c>
      <c r="H10" t="s">
        <v>25</v>
      </c>
      <c r="I10">
        <v>13364.989266282601</v>
      </c>
    </row>
    <row r="11" spans="1:9" x14ac:dyDescent="0.3">
      <c r="A11" t="s">
        <v>26</v>
      </c>
      <c r="B11" t="s">
        <v>25</v>
      </c>
      <c r="C11">
        <f>'V1'!C11</f>
        <v>6787.1875969274397</v>
      </c>
      <c r="G11" t="s">
        <v>26</v>
      </c>
      <c r="H11" t="s">
        <v>25</v>
      </c>
      <c r="I11">
        <v>6158.7444209117402</v>
      </c>
    </row>
    <row r="12" spans="1:9" x14ac:dyDescent="0.3">
      <c r="A12" t="s">
        <v>27</v>
      </c>
      <c r="B12" t="s">
        <v>25</v>
      </c>
      <c r="C12">
        <f>'V1'!C12</f>
        <v>8593.1568166035704</v>
      </c>
      <c r="G12" t="s">
        <v>27</v>
      </c>
      <c r="H12" t="s">
        <v>25</v>
      </c>
      <c r="I12">
        <v>8593.1568166035704</v>
      </c>
    </row>
    <row r="13" spans="1:9" x14ac:dyDescent="0.3">
      <c r="A13" t="s">
        <v>28</v>
      </c>
      <c r="B13" t="s">
        <v>29</v>
      </c>
      <c r="C13">
        <f>'V1'!C13</f>
        <v>246</v>
      </c>
      <c r="G13" t="s">
        <v>28</v>
      </c>
      <c r="H13" t="s">
        <v>29</v>
      </c>
      <c r="I13">
        <v>246</v>
      </c>
    </row>
    <row r="14" spans="1:9" x14ac:dyDescent="0.3">
      <c r="A14" t="s">
        <v>30</v>
      </c>
      <c r="B14" t="s">
        <v>29</v>
      </c>
      <c r="C14">
        <f>'V1'!C14</f>
        <v>395.76</v>
      </c>
      <c r="G14" t="s">
        <v>30</v>
      </c>
      <c r="H14" t="s">
        <v>29</v>
      </c>
      <c r="I14">
        <v>395.76</v>
      </c>
    </row>
    <row r="15" spans="1:9" x14ac:dyDescent="0.3">
      <c r="A15" t="s">
        <v>31</v>
      </c>
      <c r="B15" t="s">
        <v>32</v>
      </c>
      <c r="C15">
        <f>'V1'!C15</f>
        <v>1591.4784710036699</v>
      </c>
      <c r="G15" t="s">
        <v>31</v>
      </c>
      <c r="H15" t="s">
        <v>32</v>
      </c>
      <c r="I15">
        <v>1444.11938145516</v>
      </c>
    </row>
    <row r="16" spans="1:9" x14ac:dyDescent="0.3">
      <c r="C16">
        <f>'V1'!C16</f>
        <v>67</v>
      </c>
      <c r="G16" t="s">
        <v>648</v>
      </c>
      <c r="H16" t="s">
        <v>19</v>
      </c>
      <c r="I16">
        <v>67</v>
      </c>
    </row>
    <row r="17" spans="1:9" x14ac:dyDescent="0.3">
      <c r="A17" t="s">
        <v>33</v>
      </c>
      <c r="C17">
        <f>'V1'!C17</f>
        <v>0</v>
      </c>
      <c r="G17" t="s">
        <v>33</v>
      </c>
    </row>
    <row r="18" spans="1:9" x14ac:dyDescent="0.3">
      <c r="A18" t="s">
        <v>34</v>
      </c>
      <c r="B18" t="s">
        <v>25</v>
      </c>
      <c r="C18">
        <f>'V1'!C18</f>
        <v>6787.1875969274397</v>
      </c>
      <c r="G18" t="s">
        <v>34</v>
      </c>
      <c r="H18" t="s">
        <v>25</v>
      </c>
      <c r="I18">
        <v>6158.7444209117402</v>
      </c>
    </row>
    <row r="19" spans="1:9" x14ac:dyDescent="0.3">
      <c r="A19" t="s">
        <v>35</v>
      </c>
      <c r="B19" t="s">
        <v>25</v>
      </c>
      <c r="C19">
        <f>'V1'!C19</f>
        <v>0</v>
      </c>
      <c r="G19" t="s">
        <v>35</v>
      </c>
      <c r="H19" t="s">
        <v>25</v>
      </c>
      <c r="I19">
        <v>0</v>
      </c>
    </row>
    <row r="20" spans="1:9" x14ac:dyDescent="0.3">
      <c r="A20" t="s">
        <v>36</v>
      </c>
      <c r="B20" t="s">
        <v>25</v>
      </c>
      <c r="C20">
        <f>'V1'!C20</f>
        <v>0</v>
      </c>
      <c r="G20" t="s">
        <v>36</v>
      </c>
      <c r="H20" t="s">
        <v>25</v>
      </c>
      <c r="I20">
        <v>0</v>
      </c>
    </row>
    <row r="21" spans="1:9" x14ac:dyDescent="0.3">
      <c r="A21" t="s">
        <v>37</v>
      </c>
      <c r="B21" t="s">
        <v>25</v>
      </c>
      <c r="C21">
        <f>'V1'!C21</f>
        <v>0</v>
      </c>
      <c r="G21" t="s">
        <v>37</v>
      </c>
      <c r="H21" t="s">
        <v>25</v>
      </c>
      <c r="I21">
        <v>0</v>
      </c>
    </row>
    <row r="22" spans="1:9" x14ac:dyDescent="0.3">
      <c r="A22" t="s">
        <v>38</v>
      </c>
      <c r="B22" t="s">
        <v>25</v>
      </c>
      <c r="C22">
        <f>'V1'!C22</f>
        <v>0</v>
      </c>
      <c r="G22" t="s">
        <v>38</v>
      </c>
      <c r="H22" t="s">
        <v>25</v>
      </c>
      <c r="I22">
        <v>0</v>
      </c>
    </row>
    <row r="23" spans="1:9" x14ac:dyDescent="0.3">
      <c r="C23">
        <f>'V1'!C23</f>
        <v>0</v>
      </c>
    </row>
    <row r="24" spans="1:9" x14ac:dyDescent="0.3">
      <c r="A24" t="s">
        <v>39</v>
      </c>
      <c r="C24">
        <f>'V1'!C24</f>
        <v>0</v>
      </c>
      <c r="G24" t="s">
        <v>39</v>
      </c>
    </row>
    <row r="25" spans="1:9" x14ac:dyDescent="0.3">
      <c r="A25" t="s">
        <v>34</v>
      </c>
      <c r="B25" t="s">
        <v>25</v>
      </c>
      <c r="C25">
        <f>'V1'!C25</f>
        <v>4680.81903236375</v>
      </c>
      <c r="G25" t="s">
        <v>34</v>
      </c>
      <c r="H25" t="s">
        <v>25</v>
      </c>
      <c r="I25">
        <v>4247.4099454563702</v>
      </c>
    </row>
    <row r="26" spans="1:9" x14ac:dyDescent="0.3">
      <c r="A26" t="s">
        <v>35</v>
      </c>
      <c r="B26" t="s">
        <v>25</v>
      </c>
      <c r="C26">
        <f>'V1'!C26</f>
        <v>0</v>
      </c>
      <c r="G26" t="s">
        <v>35</v>
      </c>
      <c r="H26" t="s">
        <v>25</v>
      </c>
      <c r="I26">
        <v>0</v>
      </c>
    </row>
    <row r="27" spans="1:9" x14ac:dyDescent="0.3">
      <c r="A27" t="s">
        <v>36</v>
      </c>
      <c r="B27" t="s">
        <v>25</v>
      </c>
      <c r="C27">
        <f>'V1'!C27</f>
        <v>0</v>
      </c>
      <c r="G27" t="s">
        <v>36</v>
      </c>
      <c r="H27" t="s">
        <v>25</v>
      </c>
      <c r="I27">
        <v>0</v>
      </c>
    </row>
    <row r="28" spans="1:9" x14ac:dyDescent="0.3">
      <c r="A28" t="s">
        <v>37</v>
      </c>
      <c r="B28" t="s">
        <v>25</v>
      </c>
      <c r="C28">
        <f>'V1'!C28</f>
        <v>0</v>
      </c>
      <c r="G28" t="s">
        <v>37</v>
      </c>
      <c r="H28" t="s">
        <v>25</v>
      </c>
      <c r="I28">
        <v>0</v>
      </c>
    </row>
    <row r="29" spans="1:9" x14ac:dyDescent="0.3">
      <c r="A29" t="s">
        <v>38</v>
      </c>
      <c r="B29" t="s">
        <v>25</v>
      </c>
      <c r="C29">
        <f>'V1'!C29</f>
        <v>0</v>
      </c>
      <c r="G29" t="s">
        <v>38</v>
      </c>
      <c r="H29" t="s">
        <v>25</v>
      </c>
      <c r="I29">
        <v>0</v>
      </c>
    </row>
    <row r="30" spans="1:9" x14ac:dyDescent="0.3">
      <c r="C30">
        <f>'V1'!C30</f>
        <v>0</v>
      </c>
    </row>
    <row r="31" spans="1:9" x14ac:dyDescent="0.3">
      <c r="A31" t="s">
        <v>0</v>
      </c>
      <c r="C31">
        <f>'V1'!C31</f>
        <v>0</v>
      </c>
      <c r="G31" t="s">
        <v>0</v>
      </c>
    </row>
    <row r="32" spans="1:9" x14ac:dyDescent="0.3">
      <c r="A32" t="s">
        <v>40</v>
      </c>
      <c r="B32" t="s">
        <v>41</v>
      </c>
      <c r="C32">
        <f>'V1'!C32</f>
        <v>0</v>
      </c>
      <c r="G32" t="s">
        <v>40</v>
      </c>
      <c r="H32" t="s">
        <v>41</v>
      </c>
      <c r="I32">
        <v>0.1</v>
      </c>
    </row>
    <row r="33" spans="1:9" x14ac:dyDescent="0.3">
      <c r="A33" t="s">
        <v>42</v>
      </c>
      <c r="B33" t="s">
        <v>41</v>
      </c>
      <c r="C33">
        <f>'V1'!C33</f>
        <v>0</v>
      </c>
      <c r="G33" t="s">
        <v>42</v>
      </c>
      <c r="H33" t="s">
        <v>41</v>
      </c>
      <c r="I33">
        <v>0</v>
      </c>
    </row>
    <row r="34" spans="1:9" x14ac:dyDescent="0.3">
      <c r="A34" t="s">
        <v>43</v>
      </c>
      <c r="B34" t="s">
        <v>41</v>
      </c>
      <c r="C34">
        <f>'V1'!C34</f>
        <v>0</v>
      </c>
      <c r="G34" t="s">
        <v>43</v>
      </c>
      <c r="H34" t="s">
        <v>41</v>
      </c>
      <c r="I34">
        <v>0</v>
      </c>
    </row>
    <row r="35" spans="1:9" x14ac:dyDescent="0.3">
      <c r="A35" t="s">
        <v>44</v>
      </c>
      <c r="B35" t="s">
        <v>41</v>
      </c>
      <c r="C35">
        <f>'V1'!C35</f>
        <v>0</v>
      </c>
      <c r="G35" t="s">
        <v>44</v>
      </c>
      <c r="H35" t="s">
        <v>41</v>
      </c>
      <c r="I35">
        <v>0</v>
      </c>
    </row>
    <row r="36" spans="1:9" x14ac:dyDescent="0.3">
      <c r="A36" t="s">
        <v>45</v>
      </c>
      <c r="B36" t="s">
        <v>41</v>
      </c>
      <c r="C36">
        <f>'V1'!C36</f>
        <v>0</v>
      </c>
      <c r="G36" t="s">
        <v>45</v>
      </c>
      <c r="H36" t="s">
        <v>41</v>
      </c>
      <c r="I36">
        <v>0.8</v>
      </c>
    </row>
    <row r="37" spans="1:9" x14ac:dyDescent="0.3">
      <c r="A37" t="s">
        <v>46</v>
      </c>
      <c r="B37" t="s">
        <v>41</v>
      </c>
      <c r="C37">
        <f>'V1'!C37</f>
        <v>0</v>
      </c>
      <c r="G37" t="s">
        <v>46</v>
      </c>
      <c r="H37" t="s">
        <v>41</v>
      </c>
      <c r="I37">
        <v>0</v>
      </c>
    </row>
    <row r="38" spans="1:9" x14ac:dyDescent="0.3">
      <c r="A38" t="s">
        <v>47</v>
      </c>
      <c r="B38" t="s">
        <v>41</v>
      </c>
      <c r="C38">
        <f>'V1'!C38</f>
        <v>0</v>
      </c>
      <c r="G38" t="s">
        <v>47</v>
      </c>
      <c r="H38" t="s">
        <v>41</v>
      </c>
      <c r="I38">
        <v>3.51</v>
      </c>
    </row>
    <row r="39" spans="1:9" x14ac:dyDescent="0.3">
      <c r="A39" t="s">
        <v>48</v>
      </c>
      <c r="B39" t="s">
        <v>41</v>
      </c>
      <c r="C39">
        <f>'V1'!C39</f>
        <v>0</v>
      </c>
      <c r="G39" t="s">
        <v>48</v>
      </c>
      <c r="H39" t="s">
        <v>41</v>
      </c>
      <c r="I39">
        <v>0</v>
      </c>
    </row>
    <row r="40" spans="1:9" x14ac:dyDescent="0.3">
      <c r="C40">
        <f>'V1'!C40</f>
        <v>0</v>
      </c>
    </row>
    <row r="41" spans="1:9" x14ac:dyDescent="0.3">
      <c r="A41" t="s">
        <v>49</v>
      </c>
      <c r="C41">
        <f>'V1'!C41</f>
        <v>0</v>
      </c>
      <c r="G41" t="s">
        <v>49</v>
      </c>
    </row>
    <row r="42" spans="1:9" x14ac:dyDescent="0.3">
      <c r="A42" t="s">
        <v>50</v>
      </c>
      <c r="B42" t="s">
        <v>25</v>
      </c>
      <c r="C42">
        <f>'V1'!C42</f>
        <v>4680.81903236375</v>
      </c>
      <c r="G42" t="s">
        <v>50</v>
      </c>
      <c r="H42" t="s">
        <v>25</v>
      </c>
      <c r="I42">
        <v>4247.4099454563702</v>
      </c>
    </row>
    <row r="43" spans="1:9" x14ac:dyDescent="0.3">
      <c r="A43" t="s">
        <v>51</v>
      </c>
      <c r="B43" t="s">
        <v>25</v>
      </c>
      <c r="C43">
        <f>'V1'!C43</f>
        <v>1588.0991174144699</v>
      </c>
      <c r="G43" t="s">
        <v>51</v>
      </c>
      <c r="H43" t="s">
        <v>25</v>
      </c>
      <c r="I43">
        <v>1588.0991174144699</v>
      </c>
    </row>
    <row r="44" spans="1:9" x14ac:dyDescent="0.3">
      <c r="A44" t="s">
        <v>52</v>
      </c>
      <c r="B44" t="s">
        <v>25</v>
      </c>
      <c r="C44">
        <f>'V1'!C44</f>
        <v>48.7831389729092</v>
      </c>
      <c r="G44" t="s">
        <v>52</v>
      </c>
      <c r="H44" t="s">
        <v>25</v>
      </c>
      <c r="I44">
        <v>48.7831389729092</v>
      </c>
    </row>
    <row r="45" spans="1:9" x14ac:dyDescent="0.3">
      <c r="A45" t="s">
        <v>53</v>
      </c>
      <c r="B45" t="s">
        <v>25</v>
      </c>
      <c r="C45">
        <f>'V1'!C45</f>
        <v>586.17015951440203</v>
      </c>
      <c r="G45" t="s">
        <v>53</v>
      </c>
      <c r="H45" t="s">
        <v>25</v>
      </c>
      <c r="I45">
        <v>586.17015951440203</v>
      </c>
    </row>
    <row r="46" spans="1:9" x14ac:dyDescent="0.3">
      <c r="A46" t="s">
        <v>54</v>
      </c>
      <c r="B46" t="s">
        <v>25</v>
      </c>
      <c r="C46">
        <f>'V1'!C46</f>
        <v>0</v>
      </c>
      <c r="G46" t="s">
        <v>54</v>
      </c>
      <c r="H46" t="s">
        <v>25</v>
      </c>
      <c r="I46">
        <v>0</v>
      </c>
    </row>
    <row r="47" spans="1:9" x14ac:dyDescent="0.3">
      <c r="A47" t="s">
        <v>55</v>
      </c>
      <c r="B47" t="s">
        <v>25</v>
      </c>
      <c r="C47">
        <f>'V1'!C47</f>
        <v>423.68587285005498</v>
      </c>
      <c r="G47" t="s">
        <v>55</v>
      </c>
      <c r="H47" t="s">
        <v>25</v>
      </c>
    </row>
    <row r="48" spans="1:9" x14ac:dyDescent="0.3">
      <c r="A48" t="s">
        <v>56</v>
      </c>
      <c r="B48" t="s">
        <v>25</v>
      </c>
      <c r="C48">
        <f>'V1'!C48</f>
        <v>0</v>
      </c>
      <c r="G48" t="s">
        <v>56</v>
      </c>
      <c r="H48" t="s">
        <v>25</v>
      </c>
    </row>
    <row r="49" spans="1:9" x14ac:dyDescent="0.3">
      <c r="A49" t="s">
        <v>57</v>
      </c>
      <c r="B49" t="s">
        <v>25</v>
      </c>
      <c r="C49">
        <f>'V1'!C49</f>
        <v>1855.90724637681</v>
      </c>
      <c r="G49" t="s">
        <v>57</v>
      </c>
      <c r="H49" t="s">
        <v>25</v>
      </c>
      <c r="I49">
        <v>1855.90724637681</v>
      </c>
    </row>
    <row r="50" spans="1:9" x14ac:dyDescent="0.3">
      <c r="A50" t="s">
        <v>58</v>
      </c>
      <c r="B50" t="s">
        <v>25</v>
      </c>
      <c r="C50">
        <f>'V1'!C50</f>
        <v>0</v>
      </c>
      <c r="G50" t="s">
        <v>58</v>
      </c>
      <c r="H50" t="s">
        <v>25</v>
      </c>
    </row>
    <row r="51" spans="1:9" x14ac:dyDescent="0.3">
      <c r="A51" t="s">
        <v>59</v>
      </c>
      <c r="B51" t="s">
        <v>25</v>
      </c>
      <c r="C51">
        <f>'V1'!C51</f>
        <v>178.17349723510401</v>
      </c>
      <c r="G51" t="s">
        <v>59</v>
      </c>
      <c r="H51" t="s">
        <v>25</v>
      </c>
      <c r="I51">
        <v>168.450283177778</v>
      </c>
    </row>
    <row r="52" spans="1:9" x14ac:dyDescent="0.3">
      <c r="A52" t="s">
        <v>60</v>
      </c>
      <c r="B52" t="s">
        <v>25</v>
      </c>
      <c r="C52">
        <f>'V1'!C53</f>
        <v>0</v>
      </c>
      <c r="G52" t="s">
        <v>649</v>
      </c>
      <c r="H52" t="s">
        <v>25</v>
      </c>
    </row>
    <row r="53" spans="1:9" x14ac:dyDescent="0.3">
      <c r="A53" t="s">
        <v>61</v>
      </c>
      <c r="B53" t="s">
        <v>25</v>
      </c>
      <c r="C53">
        <f>'V1'!C54</f>
        <v>0</v>
      </c>
      <c r="G53" t="s">
        <v>60</v>
      </c>
      <c r="H53" t="s">
        <v>25</v>
      </c>
      <c r="I53">
        <v>0</v>
      </c>
    </row>
    <row r="54" spans="1:9" x14ac:dyDescent="0.3">
      <c r="C54">
        <f>'V1'!C55</f>
        <v>0</v>
      </c>
      <c r="G54" t="s">
        <v>61</v>
      </c>
      <c r="H54" t="s">
        <v>25</v>
      </c>
      <c r="I54">
        <v>0</v>
      </c>
    </row>
    <row r="55" spans="1:9" x14ac:dyDescent="0.3">
      <c r="A55" t="s">
        <v>62</v>
      </c>
      <c r="C55">
        <f>'V1'!C56</f>
        <v>0</v>
      </c>
    </row>
    <row r="56" spans="1:9" x14ac:dyDescent="0.3">
      <c r="A56" t="s">
        <v>63</v>
      </c>
      <c r="B56" t="s">
        <v>25</v>
      </c>
      <c r="C56">
        <f>'V1'!C57</f>
        <v>1636.88225638738</v>
      </c>
      <c r="G56" t="s">
        <v>62</v>
      </c>
    </row>
    <row r="57" spans="1:9" x14ac:dyDescent="0.3">
      <c r="A57" t="s">
        <v>64</v>
      </c>
      <c r="B57" t="s">
        <v>25</v>
      </c>
      <c r="C57">
        <f>'V1'!C58</f>
        <v>7743.1233628460304</v>
      </c>
      <c r="G57" t="s">
        <v>63</v>
      </c>
      <c r="H57" t="s">
        <v>25</v>
      </c>
      <c r="I57">
        <v>1636.88225638738</v>
      </c>
    </row>
    <row r="58" spans="1:9" x14ac:dyDescent="0.3">
      <c r="A58" t="s">
        <v>65</v>
      </c>
      <c r="B58" t="s">
        <v>25</v>
      </c>
      <c r="C58">
        <f>'V1'!C59</f>
        <v>7743.1233628460304</v>
      </c>
      <c r="G58" t="s">
        <v>64</v>
      </c>
      <c r="H58" t="s">
        <v>25</v>
      </c>
      <c r="I58">
        <v>7743.1233628460304</v>
      </c>
    </row>
    <row r="59" spans="1:9" x14ac:dyDescent="0.3">
      <c r="A59" t="s">
        <v>66</v>
      </c>
      <c r="B59" t="s">
        <v>25</v>
      </c>
      <c r="C59">
        <f>'V1'!C60</f>
        <v>7589.0479413319899</v>
      </c>
      <c r="G59" t="s">
        <v>65</v>
      </c>
      <c r="H59" t="s">
        <v>25</v>
      </c>
      <c r="I59">
        <v>7743.1233628460304</v>
      </c>
    </row>
    <row r="60" spans="1:9" x14ac:dyDescent="0.3">
      <c r="A60" t="s">
        <v>67</v>
      </c>
      <c r="B60" t="s">
        <v>25</v>
      </c>
      <c r="C60">
        <f>'V1'!C61</f>
        <v>6599.1721228973802</v>
      </c>
      <c r="G60" t="s">
        <v>66</v>
      </c>
      <c r="H60" t="s">
        <v>25</v>
      </c>
      <c r="I60">
        <v>7589.0479413319899</v>
      </c>
    </row>
    <row r="61" spans="1:9" x14ac:dyDescent="0.3">
      <c r="A61" t="s">
        <v>68</v>
      </c>
      <c r="B61" t="s">
        <v>25</v>
      </c>
      <c r="C61">
        <f>'V1'!C62</f>
        <v>6739.6816152185102</v>
      </c>
      <c r="G61" t="s">
        <v>67</v>
      </c>
      <c r="H61" t="s">
        <v>25</v>
      </c>
      <c r="I61">
        <v>6599.1721228973802</v>
      </c>
    </row>
    <row r="62" spans="1:9" x14ac:dyDescent="0.3">
      <c r="C62">
        <f>'V1'!C63</f>
        <v>0</v>
      </c>
      <c r="G62" t="s">
        <v>68</v>
      </c>
      <c r="H62" t="s">
        <v>25</v>
      </c>
      <c r="I62">
        <v>6739.6816152185102</v>
      </c>
    </row>
    <row r="63" spans="1:9" x14ac:dyDescent="0.3">
      <c r="A63" t="s">
        <v>69</v>
      </c>
      <c r="B63" t="s">
        <v>25</v>
      </c>
      <c r="C63">
        <f>'V1'!C64</f>
        <v>989.87581843460703</v>
      </c>
    </row>
    <row r="64" spans="1:9" x14ac:dyDescent="0.3">
      <c r="A64" t="s">
        <v>70</v>
      </c>
      <c r="B64" t="s">
        <v>25</v>
      </c>
      <c r="C64">
        <f>'V1'!C65</f>
        <v>154.07542151403999</v>
      </c>
      <c r="G64" t="s">
        <v>69</v>
      </c>
      <c r="H64" t="s">
        <v>25</v>
      </c>
      <c r="I64">
        <v>989.87581843460703</v>
      </c>
    </row>
    <row r="65" spans="1:9" x14ac:dyDescent="0.3">
      <c r="A65" t="s">
        <v>71</v>
      </c>
      <c r="B65" t="s">
        <v>25</v>
      </c>
      <c r="C65">
        <f>'V1'!C66</f>
        <v>154.07542151403999</v>
      </c>
      <c r="G65" t="s">
        <v>70</v>
      </c>
      <c r="H65" t="s">
        <v>25</v>
      </c>
      <c r="I65">
        <v>154.07542151403999</v>
      </c>
    </row>
    <row r="66" spans="1:9" x14ac:dyDescent="0.3">
      <c r="A66" t="s">
        <v>72</v>
      </c>
      <c r="B66" t="s">
        <v>25</v>
      </c>
      <c r="C66">
        <f>'V1'!C67</f>
        <v>0</v>
      </c>
      <c r="G66" t="s">
        <v>71</v>
      </c>
      <c r="H66" t="s">
        <v>25</v>
      </c>
      <c r="I66">
        <v>154.07542151403999</v>
      </c>
    </row>
    <row r="67" spans="1:9" x14ac:dyDescent="0.3">
      <c r="A67" t="s">
        <v>73</v>
      </c>
      <c r="B67" t="s">
        <v>25</v>
      </c>
      <c r="C67">
        <f>'V1'!C68</f>
        <v>0</v>
      </c>
      <c r="G67" t="s">
        <v>72</v>
      </c>
      <c r="H67" t="s">
        <v>25</v>
      </c>
      <c r="I67">
        <v>0</v>
      </c>
    </row>
    <row r="68" spans="1:9" x14ac:dyDescent="0.3">
      <c r="C68">
        <f>'V1'!C69</f>
        <v>0</v>
      </c>
      <c r="G68" t="s">
        <v>73</v>
      </c>
      <c r="H68" t="s">
        <v>25</v>
      </c>
      <c r="I68">
        <v>0</v>
      </c>
    </row>
    <row r="69" spans="1:9" x14ac:dyDescent="0.3">
      <c r="A69" t="s">
        <v>1</v>
      </c>
      <c r="C69">
        <f>'V1'!C70</f>
        <v>0</v>
      </c>
    </row>
    <row r="70" spans="1:9" x14ac:dyDescent="0.3">
      <c r="A70" t="s">
        <v>74</v>
      </c>
      <c r="B70" t="s">
        <v>25</v>
      </c>
      <c r="C70">
        <f>'V1'!C71</f>
        <v>423.68587285005498</v>
      </c>
      <c r="G70" t="s">
        <v>1</v>
      </c>
    </row>
    <row r="71" spans="1:9" x14ac:dyDescent="0.3">
      <c r="A71" t="s">
        <v>75</v>
      </c>
      <c r="B71" t="s">
        <v>25</v>
      </c>
      <c r="C71">
        <f>'V1'!C72</f>
        <v>0</v>
      </c>
      <c r="G71" t="s">
        <v>74</v>
      </c>
      <c r="H71" t="s">
        <v>25</v>
      </c>
    </row>
    <row r="72" spans="1:9" x14ac:dyDescent="0.3">
      <c r="A72" t="s">
        <v>76</v>
      </c>
      <c r="B72" t="s">
        <v>25</v>
      </c>
      <c r="C72">
        <f>'V1'!C73</f>
        <v>1262.30672589857</v>
      </c>
      <c r="G72" t="s">
        <v>75</v>
      </c>
      <c r="H72" t="s">
        <v>25</v>
      </c>
    </row>
    <row r="73" spans="1:9" x14ac:dyDescent="0.3">
      <c r="A73" t="s">
        <v>77</v>
      </c>
      <c r="B73" t="s">
        <v>25</v>
      </c>
      <c r="C73">
        <f>'V1'!C74</f>
        <v>967.72074189857301</v>
      </c>
      <c r="G73" t="s">
        <v>76</v>
      </c>
      <c r="H73" t="s">
        <v>25</v>
      </c>
    </row>
    <row r="74" spans="1:9" x14ac:dyDescent="0.3">
      <c r="A74" t="s">
        <v>78</v>
      </c>
      <c r="B74" t="s">
        <v>25</v>
      </c>
      <c r="C74">
        <f>'V1'!C75</f>
        <v>841.49629730310699</v>
      </c>
      <c r="G74" t="s">
        <v>77</v>
      </c>
      <c r="H74" t="s">
        <v>25</v>
      </c>
    </row>
    <row r="75" spans="1:9" x14ac:dyDescent="0.3">
      <c r="A75" t="s">
        <v>79</v>
      </c>
      <c r="B75" t="s">
        <v>25</v>
      </c>
      <c r="C75">
        <f>'V1'!C76</f>
        <v>957.30157341565405</v>
      </c>
      <c r="G75" t="s">
        <v>78</v>
      </c>
      <c r="H75" t="s">
        <v>25</v>
      </c>
      <c r="I75">
        <v>957.30157341565405</v>
      </c>
    </row>
    <row r="76" spans="1:9" x14ac:dyDescent="0.3">
      <c r="C76">
        <f>'V1'!C77</f>
        <v>0</v>
      </c>
      <c r="G76" t="s">
        <v>79</v>
      </c>
      <c r="H76" t="s">
        <v>25</v>
      </c>
      <c r="I76">
        <v>957.30157341565405</v>
      </c>
    </row>
    <row r="77" spans="1:9" x14ac:dyDescent="0.3">
      <c r="A77" t="s">
        <v>80</v>
      </c>
      <c r="B77" t="s">
        <v>25</v>
      </c>
      <c r="C77">
        <f>'V1'!C78</f>
        <v>126.224444595466</v>
      </c>
    </row>
    <row r="78" spans="1:9" x14ac:dyDescent="0.3">
      <c r="A78" t="s">
        <v>81</v>
      </c>
      <c r="B78" t="s">
        <v>25</v>
      </c>
      <c r="C78">
        <f>'V1'!C79</f>
        <v>294.58598399999897</v>
      </c>
      <c r="G78" t="s">
        <v>80</v>
      </c>
      <c r="H78" t="s">
        <v>25</v>
      </c>
    </row>
    <row r="79" spans="1:9" x14ac:dyDescent="0.3">
      <c r="A79" t="s">
        <v>82</v>
      </c>
      <c r="B79" t="s">
        <v>25</v>
      </c>
      <c r="C79">
        <f>'V1'!C80</f>
        <v>294.58598399999897</v>
      </c>
      <c r="G79" t="s">
        <v>81</v>
      </c>
      <c r="H79" t="s">
        <v>25</v>
      </c>
    </row>
    <row r="80" spans="1:9" x14ac:dyDescent="0.3">
      <c r="A80" t="s">
        <v>83</v>
      </c>
      <c r="B80" t="s">
        <v>25</v>
      </c>
      <c r="C80">
        <f>'V1'!C81</f>
        <v>0</v>
      </c>
      <c r="G80" t="s">
        <v>82</v>
      </c>
      <c r="H80" t="s">
        <v>25</v>
      </c>
    </row>
    <row r="81" spans="1:9" x14ac:dyDescent="0.3">
      <c r="A81" t="s">
        <v>84</v>
      </c>
      <c r="B81" t="s">
        <v>25</v>
      </c>
      <c r="C81">
        <f>'V1'!C82</f>
        <v>8.7508926515939596</v>
      </c>
      <c r="G81" t="s">
        <v>83</v>
      </c>
      <c r="H81" t="s">
        <v>25</v>
      </c>
    </row>
    <row r="82" spans="1:9" x14ac:dyDescent="0.3">
      <c r="C82">
        <f>'V1'!C83</f>
        <v>0</v>
      </c>
      <c r="G82" t="s">
        <v>84</v>
      </c>
      <c r="H82" t="s">
        <v>25</v>
      </c>
    </row>
    <row r="83" spans="1:9" x14ac:dyDescent="0.3">
      <c r="A83" t="s">
        <v>85</v>
      </c>
      <c r="C83">
        <f>'V1'!C84</f>
        <v>0</v>
      </c>
    </row>
    <row r="84" spans="1:9" x14ac:dyDescent="0.3">
      <c r="A84" t="s">
        <v>86</v>
      </c>
      <c r="B84" t="s">
        <v>25</v>
      </c>
      <c r="C84">
        <f>'V1'!C85</f>
        <v>1855.90724637681</v>
      </c>
      <c r="G84" t="s">
        <v>85</v>
      </c>
    </row>
    <row r="85" spans="1:9" x14ac:dyDescent="0.3">
      <c r="A85" t="s">
        <v>87</v>
      </c>
      <c r="B85" t="s">
        <v>25</v>
      </c>
      <c r="C85">
        <f>'V1'!C86</f>
        <v>4342.8229565217298</v>
      </c>
      <c r="D85">
        <f>C85/C84</f>
        <v>2.3399999999999967</v>
      </c>
      <c r="G85" t="s">
        <v>86</v>
      </c>
      <c r="H85" t="s">
        <v>25</v>
      </c>
      <c r="I85">
        <v>1855.90724637681</v>
      </c>
    </row>
    <row r="86" spans="1:9" x14ac:dyDescent="0.3">
      <c r="A86" t="s">
        <v>88</v>
      </c>
      <c r="B86" t="s">
        <v>25</v>
      </c>
      <c r="C86">
        <f>'V1'!C87</f>
        <v>4342.8229565217298</v>
      </c>
      <c r="G86" t="s">
        <v>87</v>
      </c>
      <c r="H86" t="s">
        <v>25</v>
      </c>
      <c r="I86">
        <v>4342.8229565217298</v>
      </c>
    </row>
    <row r="87" spans="1:9" x14ac:dyDescent="0.3">
      <c r="A87" t="s">
        <v>89</v>
      </c>
      <c r="B87" t="s">
        <v>25</v>
      </c>
      <c r="C87">
        <f>'V1'!C88</f>
        <v>4342.8229565217298</v>
      </c>
      <c r="G87" t="s">
        <v>88</v>
      </c>
      <c r="H87" t="s">
        <v>25</v>
      </c>
      <c r="I87">
        <v>4342.8229565217298</v>
      </c>
    </row>
    <row r="88" spans="1:9" x14ac:dyDescent="0.3">
      <c r="A88" t="s">
        <v>90</v>
      </c>
      <c r="B88" t="s">
        <v>25</v>
      </c>
      <c r="C88">
        <f>'V1'!C89</f>
        <v>3201.44</v>
      </c>
      <c r="G88" t="s">
        <v>89</v>
      </c>
      <c r="H88" t="s">
        <v>25</v>
      </c>
      <c r="I88">
        <v>4342.8229565217298</v>
      </c>
    </row>
    <row r="89" spans="1:9" x14ac:dyDescent="0.3">
      <c r="C89">
        <f>'V1'!C90</f>
        <v>0</v>
      </c>
      <c r="G89" t="s">
        <v>90</v>
      </c>
      <c r="H89" t="s">
        <v>25</v>
      </c>
      <c r="I89">
        <v>3201.44</v>
      </c>
    </row>
    <row r="90" spans="1:9" x14ac:dyDescent="0.3">
      <c r="A90" t="s">
        <v>91</v>
      </c>
      <c r="B90" t="s">
        <v>25</v>
      </c>
      <c r="C90">
        <f>'V1'!C91</f>
        <v>0</v>
      </c>
    </row>
    <row r="91" spans="1:9" x14ac:dyDescent="0.3">
      <c r="A91" t="s">
        <v>92</v>
      </c>
      <c r="B91" t="s">
        <v>25</v>
      </c>
      <c r="C91">
        <f>'V1'!C92</f>
        <v>1141.38295652173</v>
      </c>
      <c r="G91" t="s">
        <v>91</v>
      </c>
      <c r="H91" t="s">
        <v>25</v>
      </c>
    </row>
    <row r="92" spans="1:9" x14ac:dyDescent="0.3">
      <c r="A92" t="s">
        <v>93</v>
      </c>
      <c r="B92" t="s">
        <v>25</v>
      </c>
      <c r="C92">
        <f>'V1'!C93</f>
        <v>0</v>
      </c>
      <c r="G92" t="s">
        <v>92</v>
      </c>
      <c r="H92" t="s">
        <v>25</v>
      </c>
      <c r="I92">
        <v>1141.38295652173</v>
      </c>
    </row>
    <row r="93" spans="1:9" x14ac:dyDescent="0.3">
      <c r="A93" t="s">
        <v>94</v>
      </c>
      <c r="B93" t="s">
        <v>25</v>
      </c>
      <c r="C93">
        <f>'V1'!C94</f>
        <v>0</v>
      </c>
      <c r="G93" t="s">
        <v>93</v>
      </c>
      <c r="H93" t="s">
        <v>25</v>
      </c>
    </row>
    <row r="94" spans="1:9" x14ac:dyDescent="0.3">
      <c r="A94" t="s">
        <v>95</v>
      </c>
      <c r="B94" s="76" t="s">
        <v>25</v>
      </c>
      <c r="C94">
        <f>'V1'!C95</f>
        <v>0</v>
      </c>
      <c r="G94" t="s">
        <v>94</v>
      </c>
      <c r="H94" t="s">
        <v>25</v>
      </c>
    </row>
    <row r="95" spans="1:9" x14ac:dyDescent="0.3">
      <c r="A95" t="s">
        <v>96</v>
      </c>
      <c r="B95" t="s">
        <v>25</v>
      </c>
      <c r="C95">
        <f>'V1'!C96</f>
        <v>0</v>
      </c>
      <c r="G95" t="s">
        <v>95</v>
      </c>
      <c r="H95" t="s">
        <v>25</v>
      </c>
    </row>
    <row r="96" spans="1:9" x14ac:dyDescent="0.3">
      <c r="C96">
        <f>'V1'!C97</f>
        <v>0</v>
      </c>
      <c r="G96" t="s">
        <v>96</v>
      </c>
      <c r="H96" t="s">
        <v>25</v>
      </c>
    </row>
    <row r="97" spans="1:9" x14ac:dyDescent="0.3">
      <c r="C97">
        <f>'V1'!C98</f>
        <v>0</v>
      </c>
    </row>
    <row r="98" spans="1:9" x14ac:dyDescent="0.3">
      <c r="A98" t="s">
        <v>97</v>
      </c>
      <c r="B98" t="s">
        <v>25</v>
      </c>
      <c r="C98">
        <f>'V1'!C99</f>
        <v>168.450283177778</v>
      </c>
    </row>
    <row r="99" spans="1:9" x14ac:dyDescent="0.3">
      <c r="A99" t="s">
        <v>98</v>
      </c>
      <c r="B99" t="s">
        <v>25</v>
      </c>
      <c r="C99">
        <f>'V1'!C100</f>
        <v>9.7232140573266204</v>
      </c>
      <c r="G99" t="s">
        <v>97</v>
      </c>
      <c r="H99" t="s">
        <v>25</v>
      </c>
      <c r="I99">
        <v>168.450283177778</v>
      </c>
    </row>
    <row r="100" spans="1:9" x14ac:dyDescent="0.3">
      <c r="A100" t="s">
        <v>99</v>
      </c>
      <c r="B100" t="s">
        <v>25</v>
      </c>
      <c r="C100">
        <f>'V1'!C101</f>
        <v>0</v>
      </c>
      <c r="G100" t="s">
        <v>98</v>
      </c>
      <c r="H100" t="s">
        <v>25</v>
      </c>
    </row>
    <row r="101" spans="1:9" x14ac:dyDescent="0.3">
      <c r="C101">
        <f>'V1'!C102</f>
        <v>0</v>
      </c>
      <c r="G101" t="s">
        <v>99</v>
      </c>
      <c r="H101" t="s">
        <v>25</v>
      </c>
      <c r="I101">
        <v>0</v>
      </c>
    </row>
    <row r="102" spans="1:9" x14ac:dyDescent="0.3">
      <c r="A102" t="s">
        <v>100</v>
      </c>
      <c r="B102" t="s">
        <v>101</v>
      </c>
      <c r="C102">
        <f>'V1'!C103</f>
        <v>12</v>
      </c>
    </row>
    <row r="103" spans="1:9" x14ac:dyDescent="0.3">
      <c r="A103" t="s">
        <v>102</v>
      </c>
      <c r="B103" t="s">
        <v>101</v>
      </c>
      <c r="C103">
        <f>'V1'!C104</f>
        <v>14</v>
      </c>
      <c r="G103" t="s">
        <v>100</v>
      </c>
      <c r="H103" t="s">
        <v>101</v>
      </c>
      <c r="I103">
        <v>12</v>
      </c>
    </row>
    <row r="104" spans="1:9" x14ac:dyDescent="0.3">
      <c r="C104">
        <f>'V1'!C105</f>
        <v>0</v>
      </c>
      <c r="G104" t="s">
        <v>102</v>
      </c>
      <c r="H104" t="s">
        <v>101</v>
      </c>
    </row>
    <row r="105" spans="1:9" x14ac:dyDescent="0.3">
      <c r="A105" t="s">
        <v>103</v>
      </c>
      <c r="C105">
        <f>'V1'!C106</f>
        <v>0</v>
      </c>
    </row>
    <row r="106" spans="1:9" x14ac:dyDescent="0.3">
      <c r="A106" t="s">
        <v>104</v>
      </c>
      <c r="B106" t="s">
        <v>25</v>
      </c>
      <c r="C106">
        <f>'V1'!C107</f>
        <v>1724.1774253106</v>
      </c>
      <c r="G106" t="s">
        <v>103</v>
      </c>
    </row>
    <row r="107" spans="1:9" x14ac:dyDescent="0.3">
      <c r="A107" t="s">
        <v>105</v>
      </c>
      <c r="B107" t="s">
        <v>25</v>
      </c>
      <c r="C107">
        <f>'V1'!C108</f>
        <v>1215.36850219851</v>
      </c>
      <c r="G107" t="s">
        <v>104</v>
      </c>
      <c r="H107" t="s">
        <v>25</v>
      </c>
      <c r="I107">
        <v>1724.1774253106</v>
      </c>
    </row>
    <row r="108" spans="1:9" x14ac:dyDescent="0.3">
      <c r="A108" t="s">
        <v>106</v>
      </c>
      <c r="B108" t="s">
        <v>25</v>
      </c>
      <c r="C108">
        <f>'V1'!C109</f>
        <v>697.21776555782697</v>
      </c>
      <c r="G108" t="s">
        <v>105</v>
      </c>
      <c r="H108" t="s">
        <v>25</v>
      </c>
      <c r="I108">
        <v>1215.36850219851</v>
      </c>
    </row>
    <row r="109" spans="1:9" x14ac:dyDescent="0.3">
      <c r="A109" t="s">
        <v>107</v>
      </c>
      <c r="B109" t="s">
        <v>25</v>
      </c>
      <c r="C109">
        <f>'V1'!C110</f>
        <v>134.60935029214099</v>
      </c>
      <c r="G109" t="s">
        <v>106</v>
      </c>
      <c r="H109" t="s">
        <v>25</v>
      </c>
      <c r="I109">
        <v>697.21776555782697</v>
      </c>
    </row>
    <row r="110" spans="1:9" x14ac:dyDescent="0.3">
      <c r="A110" t="s">
        <v>108</v>
      </c>
      <c r="B110" t="s">
        <v>25</v>
      </c>
      <c r="C110">
        <f>'V1'!C111</f>
        <v>0</v>
      </c>
      <c r="G110" t="s">
        <v>107</v>
      </c>
      <c r="H110" t="s">
        <v>25</v>
      </c>
      <c r="I110">
        <v>134.60935029214099</v>
      </c>
    </row>
    <row r="111" spans="1:9" x14ac:dyDescent="0.3">
      <c r="A111" t="s">
        <v>109</v>
      </c>
      <c r="B111" t="s">
        <v>25</v>
      </c>
      <c r="C111">
        <f>'V1'!C112</f>
        <v>0</v>
      </c>
      <c r="G111" t="s">
        <v>108</v>
      </c>
      <c r="H111" t="s">
        <v>25</v>
      </c>
      <c r="I111">
        <v>0</v>
      </c>
    </row>
    <row r="112" spans="1:9" x14ac:dyDescent="0.3">
      <c r="A112" t="s">
        <v>110</v>
      </c>
      <c r="B112" t="s">
        <v>25</v>
      </c>
      <c r="C112">
        <f>'V1'!C113</f>
        <v>0</v>
      </c>
      <c r="G112" t="s">
        <v>109</v>
      </c>
      <c r="H112" t="s">
        <v>25</v>
      </c>
      <c r="I112">
        <v>0</v>
      </c>
    </row>
    <row r="113" spans="1:9" x14ac:dyDescent="0.3">
      <c r="A113" t="s">
        <v>111</v>
      </c>
      <c r="B113" t="s">
        <v>25</v>
      </c>
      <c r="C113">
        <f>'V1'!C114</f>
        <v>0</v>
      </c>
      <c r="G113" t="s">
        <v>110</v>
      </c>
      <c r="H113" t="s">
        <v>25</v>
      </c>
      <c r="I113">
        <v>0</v>
      </c>
    </row>
    <row r="114" spans="1:9" x14ac:dyDescent="0.3">
      <c r="A114" t="s">
        <v>112</v>
      </c>
      <c r="B114" t="s">
        <v>25</v>
      </c>
      <c r="C114">
        <f>'V1'!C115</f>
        <v>0</v>
      </c>
      <c r="G114" t="s">
        <v>111</v>
      </c>
      <c r="H114" t="s">
        <v>25</v>
      </c>
      <c r="I114">
        <v>0</v>
      </c>
    </row>
    <row r="115" spans="1:9" x14ac:dyDescent="0.3">
      <c r="A115" t="s">
        <v>113</v>
      </c>
      <c r="B115" t="s">
        <v>25</v>
      </c>
      <c r="C115">
        <f>'V1'!C116</f>
        <v>311.91736454709297</v>
      </c>
      <c r="G115" t="s">
        <v>112</v>
      </c>
      <c r="H115" t="s">
        <v>25</v>
      </c>
      <c r="I115">
        <v>0</v>
      </c>
    </row>
    <row r="116" spans="1:9" x14ac:dyDescent="0.3">
      <c r="A116" t="s">
        <v>114</v>
      </c>
      <c r="B116" t="s">
        <v>25</v>
      </c>
      <c r="C116">
        <f>'V1'!C117</f>
        <v>917.70062123675996</v>
      </c>
      <c r="G116" t="s">
        <v>113</v>
      </c>
      <c r="H116" t="s">
        <v>25</v>
      </c>
      <c r="I116">
        <v>311.91736454709297</v>
      </c>
    </row>
    <row r="117" spans="1:9" x14ac:dyDescent="0.3">
      <c r="A117" t="s">
        <v>115</v>
      </c>
      <c r="B117" t="s">
        <v>25</v>
      </c>
      <c r="C117">
        <f>'V1'!C118</f>
        <v>1598.1810937544401</v>
      </c>
      <c r="G117" t="s">
        <v>114</v>
      </c>
      <c r="H117" t="s">
        <v>25</v>
      </c>
      <c r="I117">
        <v>917.70062123675996</v>
      </c>
    </row>
    <row r="118" spans="1:9" x14ac:dyDescent="0.3">
      <c r="C118">
        <f>'V1'!C119</f>
        <v>0</v>
      </c>
      <c r="G118" t="s">
        <v>115</v>
      </c>
      <c r="H118" t="s">
        <v>25</v>
      </c>
      <c r="I118">
        <v>1598.1810937544401</v>
      </c>
    </row>
    <row r="119" spans="1:9" x14ac:dyDescent="0.3">
      <c r="A119" t="s">
        <v>116</v>
      </c>
      <c r="C119">
        <f>'V1'!C120</f>
        <v>0</v>
      </c>
    </row>
    <row r="120" spans="1:9" x14ac:dyDescent="0.3">
      <c r="A120" t="s">
        <v>104</v>
      </c>
      <c r="B120" t="s">
        <v>25</v>
      </c>
      <c r="C120">
        <f>'V1'!C121</f>
        <v>1759.5139690357901</v>
      </c>
      <c r="G120" t="s">
        <v>116</v>
      </c>
    </row>
    <row r="121" spans="1:9" x14ac:dyDescent="0.3">
      <c r="A121" t="s">
        <v>105</v>
      </c>
      <c r="B121" t="s">
        <v>25</v>
      </c>
      <c r="C121">
        <f>'V1'!C122</f>
        <v>1239.6917813037501</v>
      </c>
      <c r="G121" t="s">
        <v>104</v>
      </c>
      <c r="H121" t="s">
        <v>25</v>
      </c>
      <c r="I121">
        <v>1759.5139690357901</v>
      </c>
    </row>
    <row r="122" spans="1:9" x14ac:dyDescent="0.3">
      <c r="A122" t="s">
        <v>106</v>
      </c>
      <c r="B122" t="s">
        <v>25</v>
      </c>
      <c r="C122">
        <f>'V1'!C123</f>
        <v>718.13498798001103</v>
      </c>
      <c r="G122" t="s">
        <v>105</v>
      </c>
      <c r="H122" t="s">
        <v>25</v>
      </c>
      <c r="I122">
        <v>1239.6917813037501</v>
      </c>
    </row>
    <row r="123" spans="1:9" x14ac:dyDescent="0.3">
      <c r="A123" t="s">
        <v>107</v>
      </c>
      <c r="B123" t="s">
        <v>25</v>
      </c>
      <c r="C123">
        <f>'V1'!C124</f>
        <v>138.902952820888</v>
      </c>
      <c r="G123" t="s">
        <v>106</v>
      </c>
      <c r="H123" t="s">
        <v>25</v>
      </c>
      <c r="I123">
        <v>718.13498798001103</v>
      </c>
    </row>
    <row r="124" spans="1:9" x14ac:dyDescent="0.3">
      <c r="A124" t="s">
        <v>108</v>
      </c>
      <c r="B124" t="s">
        <v>25</v>
      </c>
      <c r="C124">
        <f>'V1'!C125</f>
        <v>0</v>
      </c>
      <c r="G124" t="s">
        <v>107</v>
      </c>
      <c r="H124" t="s">
        <v>25</v>
      </c>
      <c r="I124">
        <v>138.902952820888</v>
      </c>
    </row>
    <row r="125" spans="1:9" x14ac:dyDescent="0.3">
      <c r="A125" t="s">
        <v>109</v>
      </c>
      <c r="B125" t="s">
        <v>25</v>
      </c>
      <c r="C125">
        <f>'V1'!C126</f>
        <v>0</v>
      </c>
      <c r="G125" t="s">
        <v>108</v>
      </c>
      <c r="H125" t="s">
        <v>25</v>
      </c>
      <c r="I125">
        <v>0</v>
      </c>
    </row>
    <row r="126" spans="1:9" x14ac:dyDescent="0.3">
      <c r="A126" t="s">
        <v>110</v>
      </c>
      <c r="B126" t="s">
        <v>25</v>
      </c>
      <c r="C126">
        <f>'V1'!C127</f>
        <v>0</v>
      </c>
      <c r="G126" t="s">
        <v>109</v>
      </c>
      <c r="H126" t="s">
        <v>25</v>
      </c>
      <c r="I126">
        <v>0</v>
      </c>
    </row>
    <row r="127" spans="1:9" x14ac:dyDescent="0.3">
      <c r="A127" t="s">
        <v>111</v>
      </c>
      <c r="B127" t="s">
        <v>25</v>
      </c>
      <c r="C127">
        <f>'V1'!C128</f>
        <v>0</v>
      </c>
      <c r="G127" t="s">
        <v>110</v>
      </c>
      <c r="H127" t="s">
        <v>25</v>
      </c>
      <c r="I127">
        <v>0</v>
      </c>
    </row>
    <row r="128" spans="1:9" x14ac:dyDescent="0.3">
      <c r="A128" t="s">
        <v>112</v>
      </c>
      <c r="B128" t="s">
        <v>25</v>
      </c>
      <c r="C128">
        <f>'V1'!C129</f>
        <v>0</v>
      </c>
      <c r="G128" t="s">
        <v>111</v>
      </c>
      <c r="H128" t="s">
        <v>25</v>
      </c>
      <c r="I128">
        <v>0</v>
      </c>
    </row>
    <row r="129" spans="1:9" x14ac:dyDescent="0.3">
      <c r="A129" t="s">
        <v>113</v>
      </c>
      <c r="B129" t="s">
        <v>25</v>
      </c>
      <c r="C129">
        <f>'V1'!C130</f>
        <v>318.62510378367102</v>
      </c>
      <c r="G129" t="s">
        <v>112</v>
      </c>
      <c r="H129" t="s">
        <v>25</v>
      </c>
      <c r="I129">
        <v>0</v>
      </c>
    </row>
    <row r="130" spans="1:9" x14ac:dyDescent="0.3">
      <c r="A130" t="s">
        <v>114</v>
      </c>
      <c r="B130" t="s">
        <v>25</v>
      </c>
      <c r="C130">
        <f>'V1'!C131</f>
        <v>935.36951518425303</v>
      </c>
      <c r="G130" t="s">
        <v>113</v>
      </c>
      <c r="H130" t="s">
        <v>25</v>
      </c>
      <c r="I130">
        <v>318.62510378367102</v>
      </c>
    </row>
    <row r="131" spans="1:9" x14ac:dyDescent="0.3">
      <c r="A131" t="s">
        <v>115</v>
      </c>
      <c r="B131" t="s">
        <v>25</v>
      </c>
      <c r="C131">
        <f>'V1'!C132</f>
        <v>1629.44330511013</v>
      </c>
      <c r="G131" t="s">
        <v>114</v>
      </c>
      <c r="H131" t="s">
        <v>25</v>
      </c>
      <c r="I131">
        <v>935.36951518425303</v>
      </c>
    </row>
    <row r="132" spans="1:9" x14ac:dyDescent="0.3">
      <c r="C132">
        <f>'V1'!C133</f>
        <v>0</v>
      </c>
      <c r="G132" t="s">
        <v>115</v>
      </c>
      <c r="H132" t="s">
        <v>25</v>
      </c>
      <c r="I132">
        <v>1629.44330511013</v>
      </c>
    </row>
    <row r="133" spans="1:9" x14ac:dyDescent="0.3">
      <c r="A133" t="s">
        <v>117</v>
      </c>
      <c r="C133">
        <f>'V1'!C134</f>
        <v>0</v>
      </c>
    </row>
    <row r="134" spans="1:9" x14ac:dyDescent="0.3">
      <c r="A134" t="s">
        <v>104</v>
      </c>
      <c r="B134" t="s">
        <v>25</v>
      </c>
      <c r="C134">
        <f>'V1'!C135</f>
        <v>1584.8758453790799</v>
      </c>
      <c r="G134" t="s">
        <v>117</v>
      </c>
    </row>
    <row r="135" spans="1:9" x14ac:dyDescent="0.3">
      <c r="A135" t="s">
        <v>105</v>
      </c>
      <c r="B135" t="s">
        <v>25</v>
      </c>
      <c r="C135">
        <f>'V1'!C136</f>
        <v>1272.9571802497401</v>
      </c>
      <c r="G135" t="s">
        <v>104</v>
      </c>
      <c r="H135" t="s">
        <v>25</v>
      </c>
      <c r="I135">
        <v>1584.8758453790799</v>
      </c>
    </row>
    <row r="136" spans="1:9" x14ac:dyDescent="0.3">
      <c r="A136" t="s">
        <v>106</v>
      </c>
      <c r="B136" t="s">
        <v>25</v>
      </c>
      <c r="C136">
        <f>'V1'!C137</f>
        <v>1338.62882449527</v>
      </c>
      <c r="G136" t="s">
        <v>105</v>
      </c>
      <c r="H136" t="s">
        <v>25</v>
      </c>
      <c r="I136">
        <v>1272.9571802497401</v>
      </c>
    </row>
    <row r="137" spans="1:9" x14ac:dyDescent="0.3">
      <c r="A137" t="s">
        <v>107</v>
      </c>
      <c r="B137" t="s">
        <v>25</v>
      </c>
      <c r="C137">
        <f>'V1'!C138</f>
        <v>1040.7648261491699</v>
      </c>
      <c r="G137" t="s">
        <v>106</v>
      </c>
      <c r="H137" t="s">
        <v>25</v>
      </c>
      <c r="I137">
        <v>1338.62882449527</v>
      </c>
    </row>
    <row r="138" spans="1:9" x14ac:dyDescent="0.3">
      <c r="A138" t="s">
        <v>108</v>
      </c>
      <c r="B138" t="s">
        <v>25</v>
      </c>
      <c r="C138">
        <f>'V1'!C139</f>
        <v>647.110147084917</v>
      </c>
      <c r="G138" t="s">
        <v>107</v>
      </c>
      <c r="H138" t="s">
        <v>25</v>
      </c>
      <c r="I138">
        <v>1040.7648261491699</v>
      </c>
    </row>
    <row r="139" spans="1:9" x14ac:dyDescent="0.3">
      <c r="A139" t="s">
        <v>109</v>
      </c>
      <c r="B139" t="s">
        <v>25</v>
      </c>
      <c r="C139">
        <f>'V1'!C140</f>
        <v>513.25810718628497</v>
      </c>
      <c r="G139" t="s">
        <v>108</v>
      </c>
      <c r="H139" t="s">
        <v>25</v>
      </c>
      <c r="I139">
        <v>647.110147084917</v>
      </c>
    </row>
    <row r="140" spans="1:9" x14ac:dyDescent="0.3">
      <c r="A140" t="s">
        <v>110</v>
      </c>
      <c r="B140" t="s">
        <v>25</v>
      </c>
      <c r="C140">
        <f>'V1'!C141</f>
        <v>377.64631908859297</v>
      </c>
      <c r="G140" t="s">
        <v>109</v>
      </c>
      <c r="H140" t="s">
        <v>25</v>
      </c>
      <c r="I140">
        <v>513.25810718628497</v>
      </c>
    </row>
    <row r="141" spans="1:9" x14ac:dyDescent="0.3">
      <c r="A141" t="s">
        <v>111</v>
      </c>
      <c r="B141" t="s">
        <v>25</v>
      </c>
      <c r="C141">
        <f>'V1'!C142</f>
        <v>348.32236996984301</v>
      </c>
      <c r="G141" t="s">
        <v>110</v>
      </c>
      <c r="H141" t="s">
        <v>25</v>
      </c>
      <c r="I141">
        <v>377.64631908859297</v>
      </c>
    </row>
    <row r="142" spans="1:9" x14ac:dyDescent="0.3">
      <c r="A142" t="s">
        <v>112</v>
      </c>
      <c r="B142" t="s">
        <v>25</v>
      </c>
      <c r="C142">
        <f>'V1'!C143</f>
        <v>559.83724121980299</v>
      </c>
      <c r="G142" t="s">
        <v>111</v>
      </c>
      <c r="H142" t="s">
        <v>25</v>
      </c>
      <c r="I142">
        <v>348.32236996984301</v>
      </c>
    </row>
    <row r="143" spans="1:9" x14ac:dyDescent="0.3">
      <c r="A143" t="s">
        <v>113</v>
      </c>
      <c r="B143" t="s">
        <v>25</v>
      </c>
      <c r="C143">
        <f>'V1'!C144</f>
        <v>990.61189790785295</v>
      </c>
      <c r="G143" t="s">
        <v>112</v>
      </c>
      <c r="H143" t="s">
        <v>25</v>
      </c>
      <c r="I143">
        <v>559.83724121980299</v>
      </c>
    </row>
    <row r="144" spans="1:9" x14ac:dyDescent="0.3">
      <c r="A144" t="s">
        <v>114</v>
      </c>
      <c r="B144" t="s">
        <v>25</v>
      </c>
      <c r="C144">
        <f>'V1'!C145</f>
        <v>1139.1099459690099</v>
      </c>
      <c r="G144" t="s">
        <v>113</v>
      </c>
      <c r="H144" t="s">
        <v>25</v>
      </c>
      <c r="I144">
        <v>990.61189790785295</v>
      </c>
    </row>
    <row r="145" spans="1:9" x14ac:dyDescent="0.3">
      <c r="A145" t="s">
        <v>115</v>
      </c>
      <c r="B145" t="s">
        <v>25</v>
      </c>
      <c r="C145">
        <f>'V1'!C146</f>
        <v>1480.0589678005399</v>
      </c>
      <c r="G145" t="s">
        <v>114</v>
      </c>
      <c r="H145" t="s">
        <v>25</v>
      </c>
      <c r="I145">
        <v>1139.1099459690099</v>
      </c>
    </row>
    <row r="146" spans="1:9" x14ac:dyDescent="0.3">
      <c r="C146">
        <f>'V1'!C147</f>
        <v>0</v>
      </c>
      <c r="G146" t="s">
        <v>115</v>
      </c>
      <c r="H146" t="s">
        <v>25</v>
      </c>
      <c r="I146">
        <v>1480.0589678005399</v>
      </c>
    </row>
    <row r="147" spans="1:9" x14ac:dyDescent="0.3">
      <c r="A147" t="s">
        <v>118</v>
      </c>
      <c r="C147">
        <f>'V1'!C148</f>
        <v>0</v>
      </c>
    </row>
    <row r="148" spans="1:9" x14ac:dyDescent="0.3">
      <c r="A148" t="s">
        <v>104</v>
      </c>
      <c r="B148" t="s">
        <v>25</v>
      </c>
      <c r="C148">
        <f>'V1'!C149</f>
        <v>830.94719187609905</v>
      </c>
      <c r="G148" t="s">
        <v>118</v>
      </c>
    </row>
    <row r="149" spans="1:9" x14ac:dyDescent="0.3">
      <c r="A149" t="s">
        <v>105</v>
      </c>
      <c r="B149" t="s">
        <v>25</v>
      </c>
      <c r="C149">
        <f>'V1'!C150</f>
        <v>803.55128202662695</v>
      </c>
      <c r="G149" t="s">
        <v>104</v>
      </c>
      <c r="H149" t="s">
        <v>25</v>
      </c>
      <c r="I149">
        <v>830.94719187609905</v>
      </c>
    </row>
    <row r="150" spans="1:9" x14ac:dyDescent="0.3">
      <c r="A150" t="s">
        <v>106</v>
      </c>
      <c r="B150" t="s">
        <v>25</v>
      </c>
      <c r="C150">
        <f>'V1'!C151</f>
        <v>672.24866222778803</v>
      </c>
      <c r="G150" t="s">
        <v>105</v>
      </c>
      <c r="H150" t="s">
        <v>25</v>
      </c>
      <c r="I150">
        <v>803.55128202662695</v>
      </c>
    </row>
    <row r="151" spans="1:9" x14ac:dyDescent="0.3">
      <c r="A151" t="s">
        <v>107</v>
      </c>
      <c r="B151" t="s">
        <v>25</v>
      </c>
      <c r="C151">
        <f>'V1'!C152</f>
        <v>500.075721644498</v>
      </c>
      <c r="G151" t="s">
        <v>106</v>
      </c>
      <c r="H151" t="s">
        <v>25</v>
      </c>
      <c r="I151">
        <v>672.24866222778803</v>
      </c>
    </row>
    <row r="152" spans="1:9" x14ac:dyDescent="0.3">
      <c r="A152" t="s">
        <v>108</v>
      </c>
      <c r="B152" t="s">
        <v>25</v>
      </c>
      <c r="C152">
        <f>'V1'!C153</f>
        <v>247.69656329306301</v>
      </c>
      <c r="G152" t="s">
        <v>107</v>
      </c>
      <c r="H152" t="s">
        <v>25</v>
      </c>
      <c r="I152">
        <v>500.075721644498</v>
      </c>
    </row>
    <row r="153" spans="1:9" x14ac:dyDescent="0.3">
      <c r="A153" t="s">
        <v>109</v>
      </c>
      <c r="B153" t="s">
        <v>25</v>
      </c>
      <c r="C153">
        <f>'V1'!C154</f>
        <v>169.067278613833</v>
      </c>
      <c r="G153" t="s">
        <v>108</v>
      </c>
      <c r="H153" t="s">
        <v>25</v>
      </c>
      <c r="I153">
        <v>247.69656329306301</v>
      </c>
    </row>
    <row r="154" spans="1:9" x14ac:dyDescent="0.3">
      <c r="A154" t="s">
        <v>110</v>
      </c>
      <c r="B154" t="s">
        <v>25</v>
      </c>
      <c r="C154">
        <f>'V1'!C155</f>
        <v>84.727106763188402</v>
      </c>
      <c r="G154" t="s">
        <v>109</v>
      </c>
      <c r="H154" t="s">
        <v>25</v>
      </c>
      <c r="I154">
        <v>169.067278613833</v>
      </c>
    </row>
    <row r="155" spans="1:9" x14ac:dyDescent="0.3">
      <c r="A155" t="s">
        <v>111</v>
      </c>
      <c r="B155" t="s">
        <v>25</v>
      </c>
      <c r="C155">
        <f>'V1'!C156</f>
        <v>64.218571655519</v>
      </c>
      <c r="G155" t="s">
        <v>110</v>
      </c>
      <c r="H155" t="s">
        <v>25</v>
      </c>
      <c r="I155">
        <v>84.727106763188402</v>
      </c>
    </row>
    <row r="156" spans="1:9" x14ac:dyDescent="0.3">
      <c r="A156" t="s">
        <v>112</v>
      </c>
      <c r="B156" t="s">
        <v>25</v>
      </c>
      <c r="C156">
        <f>'V1'!C157</f>
        <v>188.06741683546699</v>
      </c>
      <c r="G156" t="s">
        <v>111</v>
      </c>
      <c r="H156" t="s">
        <v>25</v>
      </c>
      <c r="I156">
        <v>64.218571655519</v>
      </c>
    </row>
    <row r="157" spans="1:9" x14ac:dyDescent="0.3">
      <c r="A157" t="s">
        <v>113</v>
      </c>
      <c r="B157" t="s">
        <v>25</v>
      </c>
      <c r="C157">
        <f>'V1'!C158</f>
        <v>432.87841487296203</v>
      </c>
      <c r="G157" t="s">
        <v>112</v>
      </c>
      <c r="H157" t="s">
        <v>25</v>
      </c>
      <c r="I157">
        <v>188.06741683546699</v>
      </c>
    </row>
    <row r="158" spans="1:9" x14ac:dyDescent="0.3">
      <c r="A158" t="s">
        <v>114</v>
      </c>
      <c r="B158" t="s">
        <v>25</v>
      </c>
      <c r="C158">
        <f>'V1'!C159</f>
        <v>528.57941588181802</v>
      </c>
      <c r="G158" t="s">
        <v>113</v>
      </c>
      <c r="H158" t="s">
        <v>25</v>
      </c>
      <c r="I158">
        <v>432.87841487296203</v>
      </c>
    </row>
    <row r="159" spans="1:9" x14ac:dyDescent="0.3">
      <c r="A159" t="s">
        <v>115</v>
      </c>
      <c r="B159" t="s">
        <v>25</v>
      </c>
      <c r="C159">
        <f>'V1'!C160</f>
        <v>731.816896237332</v>
      </c>
      <c r="G159" t="s">
        <v>114</v>
      </c>
      <c r="H159" t="s">
        <v>25</v>
      </c>
      <c r="I159">
        <v>528.57941588181802</v>
      </c>
    </row>
    <row r="160" spans="1:9" x14ac:dyDescent="0.3">
      <c r="C160">
        <f>'V1'!C161</f>
        <v>0</v>
      </c>
      <c r="G160" t="s">
        <v>115</v>
      </c>
      <c r="H160" t="s">
        <v>25</v>
      </c>
      <c r="I160">
        <v>731.816896237332</v>
      </c>
    </row>
    <row r="161" spans="1:9" x14ac:dyDescent="0.3">
      <c r="A161" t="s">
        <v>119</v>
      </c>
      <c r="C161">
        <f>'V1'!C162</f>
        <v>0</v>
      </c>
    </row>
    <row r="162" spans="1:9" x14ac:dyDescent="0.3">
      <c r="A162" t="s">
        <v>104</v>
      </c>
      <c r="B162" t="s">
        <v>25</v>
      </c>
      <c r="C162">
        <f>'V1'!C163</f>
        <v>500.86079999999998</v>
      </c>
      <c r="G162" t="s">
        <v>119</v>
      </c>
    </row>
    <row r="163" spans="1:9" x14ac:dyDescent="0.3">
      <c r="A163" t="s">
        <v>105</v>
      </c>
      <c r="B163" t="s">
        <v>25</v>
      </c>
      <c r="C163">
        <f>'V1'!C164</f>
        <v>452.3904</v>
      </c>
      <c r="G163" t="s">
        <v>104</v>
      </c>
      <c r="H163" t="s">
        <v>25</v>
      </c>
      <c r="I163">
        <v>500.86079999999998</v>
      </c>
    </row>
    <row r="164" spans="1:9" x14ac:dyDescent="0.3">
      <c r="A164" t="s">
        <v>106</v>
      </c>
      <c r="B164" t="s">
        <v>25</v>
      </c>
      <c r="C164">
        <f>'V1'!C165</f>
        <v>500.86079999999998</v>
      </c>
      <c r="G164" t="s">
        <v>105</v>
      </c>
      <c r="H164" t="s">
        <v>25</v>
      </c>
      <c r="I164">
        <v>452.3904</v>
      </c>
    </row>
    <row r="165" spans="1:9" x14ac:dyDescent="0.3">
      <c r="A165" t="s">
        <v>107</v>
      </c>
      <c r="B165" t="s">
        <v>25</v>
      </c>
      <c r="C165">
        <f>'V1'!C166</f>
        <v>484.70400000000001</v>
      </c>
      <c r="G165" t="s">
        <v>106</v>
      </c>
      <c r="H165" t="s">
        <v>25</v>
      </c>
      <c r="I165">
        <v>500.86079999999998</v>
      </c>
    </row>
    <row r="166" spans="1:9" x14ac:dyDescent="0.3">
      <c r="A166" t="s">
        <v>108</v>
      </c>
      <c r="B166" t="s">
        <v>25</v>
      </c>
      <c r="C166">
        <f>'V1'!C167</f>
        <v>500.86079999999998</v>
      </c>
      <c r="G166" t="s">
        <v>107</v>
      </c>
      <c r="H166" t="s">
        <v>25</v>
      </c>
      <c r="I166">
        <v>484.70400000000001</v>
      </c>
    </row>
    <row r="167" spans="1:9" x14ac:dyDescent="0.3">
      <c r="A167" t="s">
        <v>109</v>
      </c>
      <c r="B167" t="s">
        <v>25</v>
      </c>
      <c r="C167">
        <f>'V1'!C168</f>
        <v>484.70400000000001</v>
      </c>
      <c r="G167" t="s">
        <v>108</v>
      </c>
      <c r="H167" t="s">
        <v>25</v>
      </c>
      <c r="I167">
        <v>500.86079999999998</v>
      </c>
    </row>
    <row r="168" spans="1:9" x14ac:dyDescent="0.3">
      <c r="A168" t="s">
        <v>110</v>
      </c>
      <c r="B168" t="s">
        <v>25</v>
      </c>
      <c r="C168">
        <f>'V1'!C169</f>
        <v>500.86079999999998</v>
      </c>
      <c r="G168" t="s">
        <v>109</v>
      </c>
      <c r="H168" t="s">
        <v>25</v>
      </c>
      <c r="I168">
        <v>484.70400000000001</v>
      </c>
    </row>
    <row r="169" spans="1:9" x14ac:dyDescent="0.3">
      <c r="A169" t="s">
        <v>111</v>
      </c>
      <c r="B169" t="s">
        <v>25</v>
      </c>
      <c r="C169">
        <f>'V1'!C170</f>
        <v>500.86079999999998</v>
      </c>
      <c r="G169" t="s">
        <v>110</v>
      </c>
      <c r="H169" t="s">
        <v>25</v>
      </c>
      <c r="I169">
        <v>500.86079999999998</v>
      </c>
    </row>
    <row r="170" spans="1:9" x14ac:dyDescent="0.3">
      <c r="A170" t="s">
        <v>112</v>
      </c>
      <c r="B170" t="s">
        <v>25</v>
      </c>
      <c r="C170">
        <f>'V1'!C171</f>
        <v>484.70400000000001</v>
      </c>
      <c r="G170" t="s">
        <v>111</v>
      </c>
      <c r="H170" t="s">
        <v>25</v>
      </c>
      <c r="I170">
        <v>500.86079999999998</v>
      </c>
    </row>
    <row r="171" spans="1:9" x14ac:dyDescent="0.3">
      <c r="A171" t="s">
        <v>113</v>
      </c>
      <c r="B171" t="s">
        <v>25</v>
      </c>
      <c r="C171">
        <f>'V1'!C172</f>
        <v>500.86079999999998</v>
      </c>
      <c r="G171" t="s">
        <v>112</v>
      </c>
      <c r="H171" t="s">
        <v>25</v>
      </c>
      <c r="I171">
        <v>484.70400000000001</v>
      </c>
    </row>
    <row r="172" spans="1:9" x14ac:dyDescent="0.3">
      <c r="A172" t="s">
        <v>114</v>
      </c>
      <c r="B172" t="s">
        <v>25</v>
      </c>
      <c r="C172">
        <f>'V1'!C173</f>
        <v>484.70400000000001</v>
      </c>
      <c r="G172" t="s">
        <v>113</v>
      </c>
      <c r="H172" t="s">
        <v>25</v>
      </c>
      <c r="I172">
        <v>500.86079999999998</v>
      </c>
    </row>
    <row r="173" spans="1:9" x14ac:dyDescent="0.3">
      <c r="A173" t="s">
        <v>115</v>
      </c>
      <c r="B173" t="s">
        <v>25</v>
      </c>
      <c r="C173">
        <f>'V1'!C174</f>
        <v>500.86079999999998</v>
      </c>
      <c r="G173" t="s">
        <v>114</v>
      </c>
      <c r="H173" t="s">
        <v>25</v>
      </c>
      <c r="I173">
        <v>484.70400000000001</v>
      </c>
    </row>
    <row r="174" spans="1:9" x14ac:dyDescent="0.3">
      <c r="C174">
        <f>'V1'!C175</f>
        <v>0</v>
      </c>
      <c r="G174" t="s">
        <v>115</v>
      </c>
      <c r="H174" t="s">
        <v>25</v>
      </c>
      <c r="I174">
        <v>500.86079999999998</v>
      </c>
    </row>
    <row r="175" spans="1:9" x14ac:dyDescent="0.3">
      <c r="A175" t="s">
        <v>120</v>
      </c>
      <c r="C175">
        <f>'V1'!C176</f>
        <v>0</v>
      </c>
    </row>
    <row r="176" spans="1:9" x14ac:dyDescent="0.3">
      <c r="A176" t="s">
        <v>104</v>
      </c>
      <c r="B176" t="s">
        <v>25</v>
      </c>
      <c r="C176">
        <f>'V1'!C177</f>
        <v>155.47713920568</v>
      </c>
      <c r="G176" t="s">
        <v>120</v>
      </c>
    </row>
    <row r="177" spans="1:9" x14ac:dyDescent="0.3">
      <c r="A177" t="s">
        <v>105</v>
      </c>
      <c r="B177" t="s">
        <v>25</v>
      </c>
      <c r="C177">
        <f>'V1'!C178</f>
        <v>385.25820332832001</v>
      </c>
      <c r="G177" t="s">
        <v>104</v>
      </c>
      <c r="H177" t="s">
        <v>25</v>
      </c>
      <c r="I177">
        <v>155.47713920568</v>
      </c>
    </row>
    <row r="178" spans="1:9" x14ac:dyDescent="0.3">
      <c r="A178" t="s">
        <v>106</v>
      </c>
      <c r="B178" t="s">
        <v>25</v>
      </c>
      <c r="C178">
        <f>'V1'!C179</f>
        <v>811.15156909296002</v>
      </c>
      <c r="G178" t="s">
        <v>105</v>
      </c>
      <c r="H178" t="s">
        <v>25</v>
      </c>
      <c r="I178">
        <v>385.25820332832001</v>
      </c>
    </row>
    <row r="179" spans="1:9" x14ac:dyDescent="0.3">
      <c r="A179" t="s">
        <v>107</v>
      </c>
      <c r="B179" t="s">
        <v>25</v>
      </c>
      <c r="C179">
        <f>'V1'!C180</f>
        <v>1166.0380534224</v>
      </c>
      <c r="G179" t="s">
        <v>106</v>
      </c>
      <c r="H179" t="s">
        <v>25</v>
      </c>
      <c r="I179">
        <v>811.15156909296002</v>
      </c>
    </row>
    <row r="180" spans="1:9" x14ac:dyDescent="0.3">
      <c r="A180" t="s">
        <v>108</v>
      </c>
      <c r="B180" t="s">
        <v>25</v>
      </c>
      <c r="C180">
        <f>'V1'!C181</f>
        <v>1318.12552657584</v>
      </c>
      <c r="G180" t="s">
        <v>107</v>
      </c>
      <c r="H180" t="s">
        <v>25</v>
      </c>
      <c r="I180">
        <v>1166.0380534224</v>
      </c>
    </row>
    <row r="181" spans="1:9" x14ac:dyDescent="0.3">
      <c r="A181" t="s">
        <v>109</v>
      </c>
      <c r="B181" t="s">
        <v>25</v>
      </c>
      <c r="C181">
        <f>'V1'!C182</f>
        <v>1409.6557852128001</v>
      </c>
      <c r="G181" t="s">
        <v>108</v>
      </c>
      <c r="H181" t="s">
        <v>25</v>
      </c>
      <c r="I181">
        <v>1318.12552657584</v>
      </c>
    </row>
    <row r="182" spans="1:9" x14ac:dyDescent="0.3">
      <c r="A182" t="s">
        <v>110</v>
      </c>
      <c r="B182" t="s">
        <v>25</v>
      </c>
      <c r="C182">
        <f>'V1'!C183</f>
        <v>1330.3895838804001</v>
      </c>
      <c r="G182" t="s">
        <v>109</v>
      </c>
      <c r="H182" t="s">
        <v>25</v>
      </c>
      <c r="I182">
        <v>1409.6557852128001</v>
      </c>
    </row>
    <row r="183" spans="1:9" x14ac:dyDescent="0.3">
      <c r="A183" t="s">
        <v>111</v>
      </c>
      <c r="B183" t="s">
        <v>25</v>
      </c>
      <c r="C183">
        <f>'V1'!C184</f>
        <v>1385.60223348216</v>
      </c>
      <c r="G183" t="s">
        <v>110</v>
      </c>
      <c r="H183" t="s">
        <v>25</v>
      </c>
      <c r="I183">
        <v>1330.3895838804001</v>
      </c>
    </row>
    <row r="184" spans="1:9" x14ac:dyDescent="0.3">
      <c r="A184" t="s">
        <v>112</v>
      </c>
      <c r="B184" t="s">
        <v>25</v>
      </c>
      <c r="C184">
        <f>'V1'!C185</f>
        <v>1025.6249163888001</v>
      </c>
      <c r="G184" t="s">
        <v>111</v>
      </c>
      <c r="H184" t="s">
        <v>25</v>
      </c>
      <c r="I184">
        <v>1385.60223348216</v>
      </c>
    </row>
    <row r="185" spans="1:9" x14ac:dyDescent="0.3">
      <c r="A185" t="s">
        <v>113</v>
      </c>
      <c r="B185" t="s">
        <v>25</v>
      </c>
      <c r="C185">
        <f>'V1'!C186</f>
        <v>658.83068798544002</v>
      </c>
      <c r="G185" t="s">
        <v>112</v>
      </c>
      <c r="H185" t="s">
        <v>25</v>
      </c>
      <c r="I185">
        <v>1025.6249163888001</v>
      </c>
    </row>
    <row r="186" spans="1:9" x14ac:dyDescent="0.3">
      <c r="A186" t="s">
        <v>114</v>
      </c>
      <c r="B186" t="s">
        <v>25</v>
      </c>
      <c r="C186">
        <f>'V1'!C187</f>
        <v>248.4422698608</v>
      </c>
      <c r="G186" t="s">
        <v>113</v>
      </c>
      <c r="H186" t="s">
        <v>25</v>
      </c>
      <c r="I186">
        <v>658.83068798544002</v>
      </c>
    </row>
    <row r="187" spans="1:9" x14ac:dyDescent="0.3">
      <c r="A187" t="s">
        <v>115</v>
      </c>
      <c r="B187" t="s">
        <v>25</v>
      </c>
      <c r="C187">
        <f>'V1'!C188</f>
        <v>81.590130732239999</v>
      </c>
      <c r="G187" t="s">
        <v>114</v>
      </c>
      <c r="H187" t="s">
        <v>25</v>
      </c>
      <c r="I187">
        <v>248.4422698608</v>
      </c>
    </row>
    <row r="188" spans="1:9" x14ac:dyDescent="0.3">
      <c r="C188">
        <f>'V1'!C189</f>
        <v>0</v>
      </c>
      <c r="G188" t="s">
        <v>115</v>
      </c>
      <c r="H188" t="s">
        <v>25</v>
      </c>
      <c r="I188">
        <v>81.590130732239999</v>
      </c>
    </row>
    <row r="189" spans="1:9" x14ac:dyDescent="0.3">
      <c r="A189" t="s">
        <v>121</v>
      </c>
      <c r="C189">
        <f>'V1'!C190</f>
        <v>0</v>
      </c>
    </row>
    <row r="190" spans="1:9" x14ac:dyDescent="0.3">
      <c r="A190" t="s">
        <v>104</v>
      </c>
      <c r="B190" t="s">
        <v>122</v>
      </c>
      <c r="C190">
        <f>'V1'!C191</f>
        <v>162.13455856859301</v>
      </c>
      <c r="G190" t="s">
        <v>121</v>
      </c>
    </row>
    <row r="191" spans="1:9" x14ac:dyDescent="0.3">
      <c r="A191" t="s">
        <v>105</v>
      </c>
      <c r="B191" t="s">
        <v>122</v>
      </c>
      <c r="C191">
        <f>'V1'!C192</f>
        <v>161.570953150089</v>
      </c>
      <c r="G191" t="s">
        <v>104</v>
      </c>
      <c r="H191" t="s">
        <v>122</v>
      </c>
      <c r="I191">
        <v>162.13455856859301</v>
      </c>
    </row>
    <row r="192" spans="1:9" x14ac:dyDescent="0.3">
      <c r="A192" t="s">
        <v>106</v>
      </c>
      <c r="B192" t="s">
        <v>122</v>
      </c>
      <c r="C192">
        <f>'V1'!C193</f>
        <v>160.03115451131501</v>
      </c>
      <c r="G192" t="s">
        <v>105</v>
      </c>
      <c r="H192" t="s">
        <v>122</v>
      </c>
      <c r="I192">
        <v>161.570953150089</v>
      </c>
    </row>
    <row r="193" spans="1:9" x14ac:dyDescent="0.3">
      <c r="A193" t="s">
        <v>107</v>
      </c>
      <c r="B193" t="s">
        <v>122</v>
      </c>
      <c r="C193">
        <f>'V1'!C194</f>
        <v>157.92775045403701</v>
      </c>
      <c r="G193" t="s">
        <v>106</v>
      </c>
      <c r="H193" t="s">
        <v>122</v>
      </c>
      <c r="I193">
        <v>160.03115451131501</v>
      </c>
    </row>
    <row r="194" spans="1:9" x14ac:dyDescent="0.3">
      <c r="A194" t="s">
        <v>108</v>
      </c>
      <c r="B194" t="s">
        <v>122</v>
      </c>
      <c r="C194">
        <f>'V1'!C195</f>
        <v>155.82434639675901</v>
      </c>
      <c r="G194" t="s">
        <v>107</v>
      </c>
      <c r="H194" t="s">
        <v>122</v>
      </c>
      <c r="I194">
        <v>157.92775045403701</v>
      </c>
    </row>
    <row r="195" spans="1:9" x14ac:dyDescent="0.3">
      <c r="A195" t="s">
        <v>109</v>
      </c>
      <c r="B195" t="s">
        <v>122</v>
      </c>
      <c r="C195">
        <f>'V1'!C196</f>
        <v>154.28454775798599</v>
      </c>
      <c r="G195" t="s">
        <v>108</v>
      </c>
      <c r="H195" t="s">
        <v>122</v>
      </c>
      <c r="I195">
        <v>155.82434639675901</v>
      </c>
    </row>
    <row r="196" spans="1:9" x14ac:dyDescent="0.3">
      <c r="A196" t="s">
        <v>110</v>
      </c>
      <c r="B196" t="s">
        <v>122</v>
      </c>
      <c r="C196">
        <f>'V1'!C197</f>
        <v>153.72094233948201</v>
      </c>
      <c r="G196" t="s">
        <v>109</v>
      </c>
      <c r="H196" t="s">
        <v>122</v>
      </c>
      <c r="I196">
        <v>154.28454775798599</v>
      </c>
    </row>
    <row r="197" spans="1:9" x14ac:dyDescent="0.3">
      <c r="A197" t="s">
        <v>111</v>
      </c>
      <c r="B197" t="s">
        <v>122</v>
      </c>
      <c r="C197">
        <f>'V1'!C198</f>
        <v>154.28454775798599</v>
      </c>
      <c r="G197" t="s">
        <v>110</v>
      </c>
      <c r="H197" t="s">
        <v>122</v>
      </c>
      <c r="I197">
        <v>153.72094233948201</v>
      </c>
    </row>
    <row r="198" spans="1:9" x14ac:dyDescent="0.3">
      <c r="A198" t="s">
        <v>112</v>
      </c>
      <c r="B198" t="s">
        <v>122</v>
      </c>
      <c r="C198">
        <f>'V1'!C199</f>
        <v>155.82434639675901</v>
      </c>
      <c r="G198" t="s">
        <v>111</v>
      </c>
      <c r="H198" t="s">
        <v>122</v>
      </c>
      <c r="I198">
        <v>154.28454775798599</v>
      </c>
    </row>
    <row r="199" spans="1:9" x14ac:dyDescent="0.3">
      <c r="A199" t="s">
        <v>113</v>
      </c>
      <c r="B199" t="s">
        <v>122</v>
      </c>
      <c r="C199">
        <f>'V1'!C200</f>
        <v>157.92775045403701</v>
      </c>
      <c r="G199" t="s">
        <v>112</v>
      </c>
      <c r="H199" t="s">
        <v>122</v>
      </c>
      <c r="I199">
        <v>155.82434639675901</v>
      </c>
    </row>
    <row r="200" spans="1:9" x14ac:dyDescent="0.3">
      <c r="A200" t="s">
        <v>114</v>
      </c>
      <c r="B200" t="s">
        <v>122</v>
      </c>
      <c r="C200">
        <f>'V1'!C201</f>
        <v>160.03115451131501</v>
      </c>
      <c r="G200" t="s">
        <v>113</v>
      </c>
      <c r="H200" t="s">
        <v>122</v>
      </c>
      <c r="I200">
        <v>157.92775045403701</v>
      </c>
    </row>
    <row r="201" spans="1:9" x14ac:dyDescent="0.3">
      <c r="A201" t="s">
        <v>115</v>
      </c>
      <c r="B201" t="s">
        <v>122</v>
      </c>
      <c r="C201">
        <f>'V1'!C202</f>
        <v>161.570953150089</v>
      </c>
      <c r="G201" t="s">
        <v>114</v>
      </c>
      <c r="H201" t="s">
        <v>122</v>
      </c>
      <c r="I201">
        <v>160.03115451131501</v>
      </c>
    </row>
    <row r="202" spans="1:9" x14ac:dyDescent="0.3">
      <c r="C202">
        <f>'V1'!C203</f>
        <v>0</v>
      </c>
      <c r="G202" t="s">
        <v>115</v>
      </c>
      <c r="H202" t="s">
        <v>122</v>
      </c>
      <c r="I202">
        <v>161.570953150089</v>
      </c>
    </row>
    <row r="203" spans="1:9" x14ac:dyDescent="0.3">
      <c r="A203" t="s">
        <v>123</v>
      </c>
      <c r="C203">
        <f>'V1'!C204</f>
        <v>0</v>
      </c>
    </row>
    <row r="204" spans="1:9" x14ac:dyDescent="0.3">
      <c r="A204" t="s">
        <v>104</v>
      </c>
      <c r="B204" t="s">
        <v>122</v>
      </c>
      <c r="C204">
        <f>'V1'!C205</f>
        <v>73.572126669358894</v>
      </c>
      <c r="G204" t="s">
        <v>123</v>
      </c>
    </row>
    <row r="205" spans="1:9" x14ac:dyDescent="0.3">
      <c r="A205" t="s">
        <v>105</v>
      </c>
      <c r="B205" t="s">
        <v>122</v>
      </c>
      <c r="C205">
        <f>'V1'!C206</f>
        <v>90.649650622055702</v>
      </c>
      <c r="G205" t="s">
        <v>104</v>
      </c>
      <c r="H205" t="s">
        <v>122</v>
      </c>
      <c r="I205">
        <v>73.572126669358894</v>
      </c>
    </row>
    <row r="206" spans="1:9" x14ac:dyDescent="0.3">
      <c r="A206" t="s">
        <v>106</v>
      </c>
      <c r="B206" t="s">
        <v>122</v>
      </c>
      <c r="C206">
        <f>'V1'!C207</f>
        <v>72.854520382745406</v>
      </c>
      <c r="G206" t="s">
        <v>105</v>
      </c>
      <c r="H206" t="s">
        <v>122</v>
      </c>
      <c r="I206">
        <v>90.649650622055702</v>
      </c>
    </row>
    <row r="207" spans="1:9" x14ac:dyDescent="0.3">
      <c r="A207" t="s">
        <v>107</v>
      </c>
      <c r="B207" t="s">
        <v>122</v>
      </c>
      <c r="C207">
        <f>'V1'!C208</f>
        <v>73.356530479324704</v>
      </c>
      <c r="G207" t="s">
        <v>106</v>
      </c>
      <c r="H207" t="s">
        <v>122</v>
      </c>
      <c r="I207">
        <v>72.854520382745406</v>
      </c>
    </row>
    <row r="208" spans="1:9" x14ac:dyDescent="0.3">
      <c r="A208" t="s">
        <v>108</v>
      </c>
      <c r="B208" t="s">
        <v>122</v>
      </c>
      <c r="C208">
        <f>'V1'!C209</f>
        <v>71.200343183513894</v>
      </c>
      <c r="G208" t="s">
        <v>107</v>
      </c>
      <c r="H208" t="s">
        <v>122</v>
      </c>
      <c r="I208">
        <v>73.356530479324704</v>
      </c>
    </row>
    <row r="209" spans="1:9" x14ac:dyDescent="0.3">
      <c r="A209" t="s">
        <v>109</v>
      </c>
      <c r="B209" t="s">
        <v>122</v>
      </c>
      <c r="C209">
        <f>'V1'!C210</f>
        <v>68.127810725855994</v>
      </c>
      <c r="G209" t="s">
        <v>108</v>
      </c>
      <c r="H209" t="s">
        <v>122</v>
      </c>
      <c r="I209">
        <v>71.200343183513894</v>
      </c>
    </row>
    <row r="210" spans="1:9" x14ac:dyDescent="0.3">
      <c r="A210" t="s">
        <v>110</v>
      </c>
      <c r="B210" t="s">
        <v>122</v>
      </c>
      <c r="C210">
        <f>'V1'!C211</f>
        <v>65.679620819078806</v>
      </c>
      <c r="G210" t="s">
        <v>109</v>
      </c>
      <c r="H210" t="s">
        <v>122</v>
      </c>
      <c r="I210">
        <v>68.127810725855994</v>
      </c>
    </row>
    <row r="211" spans="1:9" x14ac:dyDescent="0.3">
      <c r="A211" t="s">
        <v>111</v>
      </c>
      <c r="B211" t="s">
        <v>122</v>
      </c>
      <c r="C211">
        <f>'V1'!C212</f>
        <v>63.818220389509698</v>
      </c>
      <c r="G211" t="s">
        <v>110</v>
      </c>
      <c r="H211" t="s">
        <v>122</v>
      </c>
      <c r="I211">
        <v>65.679620819078806</v>
      </c>
    </row>
    <row r="212" spans="1:9" x14ac:dyDescent="0.3">
      <c r="A212" t="s">
        <v>112</v>
      </c>
      <c r="B212" t="s">
        <v>122</v>
      </c>
      <c r="C212">
        <f>'V1'!C213</f>
        <v>67.264060163835495</v>
      </c>
      <c r="G212" t="s">
        <v>111</v>
      </c>
      <c r="H212" t="s">
        <v>122</v>
      </c>
      <c r="I212">
        <v>63.818220389509698</v>
      </c>
    </row>
    <row r="213" spans="1:9" x14ac:dyDescent="0.3">
      <c r="A213" t="s">
        <v>113</v>
      </c>
      <c r="B213" t="s">
        <v>122</v>
      </c>
      <c r="C213">
        <f>'V1'!C214</f>
        <v>68.499253926777996</v>
      </c>
      <c r="G213" t="s">
        <v>112</v>
      </c>
      <c r="H213" t="s">
        <v>122</v>
      </c>
      <c r="I213">
        <v>67.264060163835495</v>
      </c>
    </row>
    <row r="214" spans="1:9" x14ac:dyDescent="0.3">
      <c r="A214" t="s">
        <v>114</v>
      </c>
      <c r="B214" t="s">
        <v>122</v>
      </c>
      <c r="C214">
        <f>'V1'!C215</f>
        <v>69.660087161256698</v>
      </c>
      <c r="G214" t="s">
        <v>113</v>
      </c>
      <c r="H214" t="s">
        <v>122</v>
      </c>
      <c r="I214">
        <v>68.499253926777996</v>
      </c>
    </row>
    <row r="215" spans="1:9" x14ac:dyDescent="0.3">
      <c r="A215" t="s">
        <v>115</v>
      </c>
      <c r="B215" t="s">
        <v>122</v>
      </c>
      <c r="C215">
        <f>'V1'!C216</f>
        <v>70.334868537437799</v>
      </c>
      <c r="G215" t="s">
        <v>114</v>
      </c>
      <c r="H215" t="s">
        <v>122</v>
      </c>
      <c r="I215">
        <v>69.660087161256698</v>
      </c>
    </row>
    <row r="216" spans="1:9" x14ac:dyDescent="0.3">
      <c r="C216">
        <f>'V1'!C217</f>
        <v>0</v>
      </c>
      <c r="G216" t="s">
        <v>115</v>
      </c>
      <c r="H216" t="s">
        <v>122</v>
      </c>
      <c r="I216">
        <v>70.334868537437799</v>
      </c>
    </row>
    <row r="217" spans="1:9" x14ac:dyDescent="0.3">
      <c r="A217" t="s">
        <v>124</v>
      </c>
      <c r="C217">
        <f>'V1'!C218</f>
        <v>0</v>
      </c>
    </row>
    <row r="218" spans="1:9" x14ac:dyDescent="0.3">
      <c r="A218" t="s">
        <v>104</v>
      </c>
      <c r="B218" t="s">
        <v>101</v>
      </c>
      <c r="C218">
        <f>'V1'!C219</f>
        <v>17.7905385513608</v>
      </c>
      <c r="G218" t="s">
        <v>124</v>
      </c>
    </row>
    <row r="219" spans="1:9" x14ac:dyDescent="0.3">
      <c r="A219" t="s">
        <v>105</v>
      </c>
      <c r="B219" t="s">
        <v>101</v>
      </c>
      <c r="C219">
        <f>'V1'!C220</f>
        <v>18.011014285698799</v>
      </c>
      <c r="G219" t="s">
        <v>104</v>
      </c>
      <c r="H219" t="s">
        <v>101</v>
      </c>
      <c r="I219">
        <v>17.7905385513608</v>
      </c>
    </row>
    <row r="220" spans="1:9" x14ac:dyDescent="0.3">
      <c r="A220" t="s">
        <v>106</v>
      </c>
      <c r="B220" t="s">
        <v>101</v>
      </c>
      <c r="C220">
        <f>'V1'!C221</f>
        <v>18.312250747505399</v>
      </c>
      <c r="G220" t="s">
        <v>105</v>
      </c>
      <c r="H220" t="s">
        <v>101</v>
      </c>
      <c r="I220">
        <v>18.011014285698799</v>
      </c>
    </row>
    <row r="221" spans="1:9" x14ac:dyDescent="0.3">
      <c r="A221" t="s">
        <v>107</v>
      </c>
      <c r="B221" t="s">
        <v>101</v>
      </c>
      <c r="C221">
        <f>'V1'!C222</f>
        <v>18.788136086273699</v>
      </c>
      <c r="G221" t="s">
        <v>106</v>
      </c>
      <c r="H221" t="s">
        <v>101</v>
      </c>
      <c r="I221">
        <v>18.312250747505399</v>
      </c>
    </row>
    <row r="222" spans="1:9" x14ac:dyDescent="0.3">
      <c r="A222" t="s">
        <v>108</v>
      </c>
      <c r="B222" t="s">
        <v>101</v>
      </c>
      <c r="C222">
        <f>'V1'!C223</f>
        <v>19.405897241661201</v>
      </c>
      <c r="G222" t="s">
        <v>107</v>
      </c>
      <c r="H222" t="s">
        <v>101</v>
      </c>
      <c r="I222">
        <v>18.788136086273699</v>
      </c>
    </row>
    <row r="223" spans="1:9" x14ac:dyDescent="0.3">
      <c r="A223" t="s">
        <v>109</v>
      </c>
      <c r="B223" t="s">
        <v>101</v>
      </c>
      <c r="C223">
        <f>'V1'!C224</f>
        <v>19.566693240831199</v>
      </c>
      <c r="G223" t="s">
        <v>108</v>
      </c>
      <c r="H223" t="s">
        <v>101</v>
      </c>
      <c r="I223">
        <v>19.405897241661201</v>
      </c>
    </row>
    <row r="224" spans="1:9" x14ac:dyDescent="0.3">
      <c r="A224" t="s">
        <v>110</v>
      </c>
      <c r="B224" t="s">
        <v>101</v>
      </c>
      <c r="C224">
        <f>'V1'!C225</f>
        <v>19.783879069684101</v>
      </c>
      <c r="G224" t="s">
        <v>109</v>
      </c>
      <c r="H224" t="s">
        <v>101</v>
      </c>
      <c r="I224">
        <v>19.566693240831199</v>
      </c>
    </row>
    <row r="225" spans="1:9" x14ac:dyDescent="0.3">
      <c r="A225" t="s">
        <v>111</v>
      </c>
      <c r="B225" t="s">
        <v>101</v>
      </c>
      <c r="C225">
        <f>'V1'!C226</f>
        <v>19.8325178852748</v>
      </c>
      <c r="G225" t="s">
        <v>110</v>
      </c>
      <c r="H225" t="s">
        <v>101</v>
      </c>
      <c r="I225">
        <v>19.783879069684101</v>
      </c>
    </row>
    <row r="226" spans="1:9" x14ac:dyDescent="0.3">
      <c r="A226" t="s">
        <v>112</v>
      </c>
      <c r="B226" t="s">
        <v>101</v>
      </c>
      <c r="C226">
        <f>'V1'!C227</f>
        <v>19.513273548587399</v>
      </c>
      <c r="G226" t="s">
        <v>111</v>
      </c>
      <c r="H226" t="s">
        <v>101</v>
      </c>
      <c r="I226">
        <v>19.8325178852748</v>
      </c>
    </row>
    <row r="227" spans="1:9" x14ac:dyDescent="0.3">
      <c r="A227" t="s">
        <v>113</v>
      </c>
      <c r="B227" t="s">
        <v>101</v>
      </c>
      <c r="C227">
        <f>'V1'!C228</f>
        <v>18.8939001972794</v>
      </c>
      <c r="G227" t="s">
        <v>112</v>
      </c>
      <c r="H227" t="s">
        <v>101</v>
      </c>
      <c r="I227">
        <v>19.513273548587399</v>
      </c>
    </row>
    <row r="228" spans="1:9" x14ac:dyDescent="0.3">
      <c r="A228" t="s">
        <v>114</v>
      </c>
      <c r="B228" t="s">
        <v>101</v>
      </c>
      <c r="C228">
        <f>'V1'!C229</f>
        <v>18.528862460998202</v>
      </c>
      <c r="G228" t="s">
        <v>113</v>
      </c>
      <c r="H228" t="s">
        <v>101</v>
      </c>
      <c r="I228">
        <v>18.8939001972794</v>
      </c>
    </row>
    <row r="229" spans="1:9" x14ac:dyDescent="0.3">
      <c r="A229" t="s">
        <v>115</v>
      </c>
      <c r="B229" t="s">
        <v>101</v>
      </c>
      <c r="C229">
        <f>'V1'!C230</f>
        <v>17.984882334861901</v>
      </c>
      <c r="G229" t="s">
        <v>114</v>
      </c>
      <c r="H229" t="s">
        <v>101</v>
      </c>
      <c r="I229">
        <v>18.528862460998202</v>
      </c>
    </row>
    <row r="230" spans="1:9" x14ac:dyDescent="0.3">
      <c r="C230">
        <f>'V1'!C231</f>
        <v>0</v>
      </c>
      <c r="G230" t="s">
        <v>115</v>
      </c>
      <c r="H230" t="s">
        <v>101</v>
      </c>
      <c r="I230">
        <v>17.984882334861901</v>
      </c>
    </row>
    <row r="231" spans="1:9" x14ac:dyDescent="0.3">
      <c r="A231" t="s">
        <v>66</v>
      </c>
      <c r="C231">
        <f>'V1'!C232</f>
        <v>0</v>
      </c>
    </row>
    <row r="232" spans="1:9" x14ac:dyDescent="0.3">
      <c r="A232" t="s">
        <v>104</v>
      </c>
      <c r="B232" t="s">
        <v>25</v>
      </c>
      <c r="C232">
        <f>'V1'!C233</f>
        <v>1982.80403910719</v>
      </c>
      <c r="G232" t="s">
        <v>66</v>
      </c>
    </row>
    <row r="233" spans="1:9" x14ac:dyDescent="0.3">
      <c r="A233" t="s">
        <v>105</v>
      </c>
      <c r="B233" t="s">
        <v>25</v>
      </c>
      <c r="C233">
        <f>'V1'!C234</f>
        <v>1397.67377752829</v>
      </c>
      <c r="G233" t="s">
        <v>104</v>
      </c>
      <c r="H233" t="s">
        <v>25</v>
      </c>
      <c r="I233">
        <v>1982.80403910719</v>
      </c>
    </row>
    <row r="234" spans="1:9" x14ac:dyDescent="0.3">
      <c r="A234" t="s">
        <v>106</v>
      </c>
      <c r="B234" t="s">
        <v>25</v>
      </c>
      <c r="C234">
        <f>'V1'!C235</f>
        <v>801.80043039150098</v>
      </c>
      <c r="G234" t="s">
        <v>105</v>
      </c>
      <c r="H234" t="s">
        <v>25</v>
      </c>
      <c r="I234">
        <v>1397.67377752829</v>
      </c>
    </row>
    <row r="235" spans="1:9" x14ac:dyDescent="0.3">
      <c r="A235" t="s">
        <v>107</v>
      </c>
      <c r="B235" t="s">
        <v>25</v>
      </c>
      <c r="C235">
        <f>'V1'!C236</f>
        <v>154.80075283596199</v>
      </c>
      <c r="G235" t="s">
        <v>106</v>
      </c>
      <c r="H235" t="s">
        <v>25</v>
      </c>
      <c r="I235">
        <v>801.80043039150098</v>
      </c>
    </row>
    <row r="236" spans="1:9" x14ac:dyDescent="0.3">
      <c r="A236" t="s">
        <v>108</v>
      </c>
      <c r="B236" t="s">
        <v>25</v>
      </c>
      <c r="C236">
        <f>'V1'!C237</f>
        <v>0</v>
      </c>
      <c r="G236" t="s">
        <v>107</v>
      </c>
      <c r="H236" t="s">
        <v>25</v>
      </c>
      <c r="I236">
        <v>154.80075283596199</v>
      </c>
    </row>
    <row r="237" spans="1:9" x14ac:dyDescent="0.3">
      <c r="A237" t="s">
        <v>109</v>
      </c>
      <c r="B237" t="s">
        <v>25</v>
      </c>
      <c r="C237">
        <f>'V1'!C238</f>
        <v>0</v>
      </c>
      <c r="G237" t="s">
        <v>108</v>
      </c>
      <c r="H237" t="s">
        <v>25</v>
      </c>
      <c r="I237">
        <v>0</v>
      </c>
    </row>
    <row r="238" spans="1:9" x14ac:dyDescent="0.3">
      <c r="A238" t="s">
        <v>110</v>
      </c>
      <c r="B238" t="s">
        <v>25</v>
      </c>
      <c r="C238">
        <f>'V1'!C239</f>
        <v>0</v>
      </c>
      <c r="G238" t="s">
        <v>109</v>
      </c>
      <c r="H238" t="s">
        <v>25</v>
      </c>
      <c r="I238">
        <v>0</v>
      </c>
    </row>
    <row r="239" spans="1:9" x14ac:dyDescent="0.3">
      <c r="A239" t="s">
        <v>111</v>
      </c>
      <c r="B239" t="s">
        <v>25</v>
      </c>
      <c r="C239">
        <f>'V1'!C240</f>
        <v>0</v>
      </c>
      <c r="G239" t="s">
        <v>110</v>
      </c>
      <c r="H239" t="s">
        <v>25</v>
      </c>
      <c r="I239">
        <v>0</v>
      </c>
    </row>
    <row r="240" spans="1:9" x14ac:dyDescent="0.3">
      <c r="A240" t="s">
        <v>112</v>
      </c>
      <c r="B240" t="s">
        <v>25</v>
      </c>
      <c r="C240">
        <f>'V1'!C241</f>
        <v>0</v>
      </c>
      <c r="G240" t="s">
        <v>111</v>
      </c>
      <c r="H240" t="s">
        <v>25</v>
      </c>
      <c r="I240">
        <v>0</v>
      </c>
    </row>
    <row r="241" spans="1:9" x14ac:dyDescent="0.3">
      <c r="A241" t="s">
        <v>113</v>
      </c>
      <c r="B241" t="s">
        <v>25</v>
      </c>
      <c r="C241">
        <f>'V1'!C242</f>
        <v>358.70496922915601</v>
      </c>
      <c r="G241" t="s">
        <v>112</v>
      </c>
      <c r="H241" t="s">
        <v>25</v>
      </c>
      <c r="I241">
        <v>0</v>
      </c>
    </row>
    <row r="242" spans="1:9" x14ac:dyDescent="0.3">
      <c r="A242" t="s">
        <v>114</v>
      </c>
      <c r="B242" t="s">
        <v>25</v>
      </c>
      <c r="C242">
        <f>'V1'!C243</f>
        <v>1055.35571442227</v>
      </c>
      <c r="G242" t="s">
        <v>113</v>
      </c>
      <c r="H242" t="s">
        <v>25</v>
      </c>
      <c r="I242">
        <v>358.70496922915601</v>
      </c>
    </row>
    <row r="243" spans="1:9" x14ac:dyDescent="0.3">
      <c r="A243" t="s">
        <v>115</v>
      </c>
      <c r="B243" t="s">
        <v>25</v>
      </c>
      <c r="C243">
        <f>'V1'!C244</f>
        <v>1837.9082578176001</v>
      </c>
      <c r="G243" t="s">
        <v>114</v>
      </c>
      <c r="H243" t="s">
        <v>25</v>
      </c>
      <c r="I243">
        <v>1055.35571442227</v>
      </c>
    </row>
    <row r="244" spans="1:9" x14ac:dyDescent="0.3">
      <c r="C244">
        <f>'V1'!C245</f>
        <v>0</v>
      </c>
      <c r="G244" t="s">
        <v>115</v>
      </c>
      <c r="H244" t="s">
        <v>25</v>
      </c>
      <c r="I244">
        <v>1837.9082578176001</v>
      </c>
    </row>
    <row r="245" spans="1:9" x14ac:dyDescent="0.3">
      <c r="A245" t="s">
        <v>65</v>
      </c>
      <c r="C245">
        <f>'V1'!C246</f>
        <v>0</v>
      </c>
    </row>
    <row r="246" spans="1:9" x14ac:dyDescent="0.3">
      <c r="A246" t="s">
        <v>104</v>
      </c>
      <c r="B246" t="s">
        <v>25</v>
      </c>
      <c r="C246">
        <f>'V1'!C247</f>
        <v>2018.15509785366</v>
      </c>
      <c r="G246" t="s">
        <v>65</v>
      </c>
    </row>
    <row r="247" spans="1:9" x14ac:dyDescent="0.3">
      <c r="A247" t="s">
        <v>105</v>
      </c>
      <c r="B247" t="s">
        <v>25</v>
      </c>
      <c r="C247">
        <f>'V1'!C248</f>
        <v>1422.18897480188</v>
      </c>
      <c r="G247" t="s">
        <v>104</v>
      </c>
      <c r="H247" t="s">
        <v>25</v>
      </c>
      <c r="I247">
        <v>2018.15509785366</v>
      </c>
    </row>
    <row r="248" spans="1:9" x14ac:dyDescent="0.3">
      <c r="A248" t="s">
        <v>106</v>
      </c>
      <c r="B248" t="s">
        <v>25</v>
      </c>
      <c r="C248">
        <f>'V1'!C249</f>
        <v>825.13466455630305</v>
      </c>
      <c r="G248" t="s">
        <v>105</v>
      </c>
      <c r="H248" t="s">
        <v>25</v>
      </c>
      <c r="I248">
        <v>1422.18897480188</v>
      </c>
    </row>
    <row r="249" spans="1:9" x14ac:dyDescent="0.3">
      <c r="A249" t="s">
        <v>107</v>
      </c>
      <c r="B249" t="s">
        <v>25</v>
      </c>
      <c r="C249">
        <f>'V1'!C250</f>
        <v>167.18457282485801</v>
      </c>
      <c r="G249" t="s">
        <v>106</v>
      </c>
      <c r="H249" t="s">
        <v>25</v>
      </c>
      <c r="I249">
        <v>825.13466455630305</v>
      </c>
    </row>
    <row r="250" spans="1:9" x14ac:dyDescent="0.3">
      <c r="A250" t="s">
        <v>108</v>
      </c>
      <c r="B250" t="s">
        <v>25</v>
      </c>
      <c r="C250">
        <f>'V1'!C251</f>
        <v>0</v>
      </c>
      <c r="G250" t="s">
        <v>107</v>
      </c>
      <c r="H250" t="s">
        <v>25</v>
      </c>
      <c r="I250">
        <v>167.18457282485801</v>
      </c>
    </row>
    <row r="251" spans="1:9" x14ac:dyDescent="0.3">
      <c r="A251" t="s">
        <v>109</v>
      </c>
      <c r="B251" t="s">
        <v>25</v>
      </c>
      <c r="C251">
        <f>'V1'!C252</f>
        <v>0</v>
      </c>
      <c r="G251" t="s">
        <v>108</v>
      </c>
      <c r="H251" t="s">
        <v>25</v>
      </c>
      <c r="I251">
        <v>0</v>
      </c>
    </row>
    <row r="252" spans="1:9" x14ac:dyDescent="0.3">
      <c r="A252" t="s">
        <v>110</v>
      </c>
      <c r="B252" t="s">
        <v>25</v>
      </c>
      <c r="C252">
        <f>'V1'!C253</f>
        <v>0</v>
      </c>
      <c r="G252" t="s">
        <v>109</v>
      </c>
      <c r="H252" t="s">
        <v>25</v>
      </c>
      <c r="I252">
        <v>0</v>
      </c>
    </row>
    <row r="253" spans="1:9" x14ac:dyDescent="0.3">
      <c r="A253" t="s">
        <v>111</v>
      </c>
      <c r="B253" t="s">
        <v>25</v>
      </c>
      <c r="C253">
        <f>'V1'!C254</f>
        <v>0</v>
      </c>
      <c r="G253" t="s">
        <v>110</v>
      </c>
      <c r="H253" t="s">
        <v>25</v>
      </c>
      <c r="I253">
        <v>0</v>
      </c>
    </row>
    <row r="254" spans="1:9" x14ac:dyDescent="0.3">
      <c r="A254" t="s">
        <v>112</v>
      </c>
      <c r="B254" t="s">
        <v>25</v>
      </c>
      <c r="C254">
        <f>'V1'!C255</f>
        <v>0</v>
      </c>
      <c r="G254" t="s">
        <v>111</v>
      </c>
      <c r="H254" t="s">
        <v>25</v>
      </c>
      <c r="I254">
        <v>0</v>
      </c>
    </row>
    <row r="255" spans="1:9" x14ac:dyDescent="0.3">
      <c r="A255" t="s">
        <v>113</v>
      </c>
      <c r="B255" t="s">
        <v>25</v>
      </c>
      <c r="C255">
        <f>'V1'!C256</f>
        <v>368.08967014439099</v>
      </c>
      <c r="G255" t="s">
        <v>112</v>
      </c>
      <c r="H255" t="s">
        <v>25</v>
      </c>
      <c r="I255">
        <v>0</v>
      </c>
    </row>
    <row r="256" spans="1:9" x14ac:dyDescent="0.3">
      <c r="A256" t="s">
        <v>114</v>
      </c>
      <c r="B256" t="s">
        <v>25</v>
      </c>
      <c r="C256">
        <f>'V1'!C257</f>
        <v>1073.1905718715</v>
      </c>
      <c r="G256" t="s">
        <v>113</v>
      </c>
      <c r="H256" t="s">
        <v>25</v>
      </c>
      <c r="I256">
        <v>368.08967014439099</v>
      </c>
    </row>
    <row r="257" spans="1:9" x14ac:dyDescent="0.3">
      <c r="A257" t="s">
        <v>115</v>
      </c>
      <c r="B257" t="s">
        <v>25</v>
      </c>
      <c r="C257">
        <f>'V1'!C258</f>
        <v>1869.1798107934101</v>
      </c>
      <c r="G257" t="s">
        <v>114</v>
      </c>
      <c r="H257" t="s">
        <v>25</v>
      </c>
      <c r="I257">
        <v>1073.1905718715</v>
      </c>
    </row>
    <row r="258" spans="1:9" x14ac:dyDescent="0.3">
      <c r="C258">
        <f>'V1'!C259</f>
        <v>0</v>
      </c>
      <c r="G258" t="s">
        <v>115</v>
      </c>
      <c r="H258" t="s">
        <v>25</v>
      </c>
      <c r="I258">
        <v>1869.1798107934101</v>
      </c>
    </row>
    <row r="259" spans="1:9" x14ac:dyDescent="0.3">
      <c r="A259" t="s">
        <v>64</v>
      </c>
      <c r="C259">
        <f>'V1'!C260</f>
        <v>0</v>
      </c>
    </row>
    <row r="260" spans="1:9" x14ac:dyDescent="0.3">
      <c r="A260" t="s">
        <v>104</v>
      </c>
      <c r="B260" t="s">
        <v>25</v>
      </c>
      <c r="C260">
        <f>'V1'!C261</f>
        <v>2018.15509785366</v>
      </c>
      <c r="G260" t="s">
        <v>64</v>
      </c>
    </row>
    <row r="261" spans="1:9" x14ac:dyDescent="0.3">
      <c r="A261" t="s">
        <v>105</v>
      </c>
      <c r="B261" t="s">
        <v>25</v>
      </c>
      <c r="C261">
        <f>'V1'!C262</f>
        <v>1422.18897480188</v>
      </c>
      <c r="G261" t="s">
        <v>104</v>
      </c>
      <c r="H261" t="s">
        <v>25</v>
      </c>
      <c r="I261">
        <v>2018.15509785366</v>
      </c>
    </row>
    <row r="262" spans="1:9" x14ac:dyDescent="0.3">
      <c r="A262" t="s">
        <v>106</v>
      </c>
      <c r="B262" t="s">
        <v>25</v>
      </c>
      <c r="C262">
        <f>'V1'!C263</f>
        <v>825.13466455630305</v>
      </c>
      <c r="G262" t="s">
        <v>105</v>
      </c>
      <c r="H262" t="s">
        <v>25</v>
      </c>
      <c r="I262">
        <v>1422.18897480188</v>
      </c>
    </row>
    <row r="263" spans="1:9" x14ac:dyDescent="0.3">
      <c r="A263" t="s">
        <v>107</v>
      </c>
      <c r="B263" t="s">
        <v>25</v>
      </c>
      <c r="C263">
        <f>'V1'!C264</f>
        <v>167.18457282485801</v>
      </c>
      <c r="G263" t="s">
        <v>106</v>
      </c>
      <c r="H263" t="s">
        <v>25</v>
      </c>
      <c r="I263">
        <v>825.13466455630305</v>
      </c>
    </row>
    <row r="264" spans="1:9" x14ac:dyDescent="0.3">
      <c r="A264" t="s">
        <v>108</v>
      </c>
      <c r="B264" t="s">
        <v>25</v>
      </c>
      <c r="C264">
        <f>'V1'!C265</f>
        <v>0</v>
      </c>
      <c r="G264" t="s">
        <v>107</v>
      </c>
      <c r="H264" t="s">
        <v>25</v>
      </c>
      <c r="I264">
        <v>167.18457282485801</v>
      </c>
    </row>
    <row r="265" spans="1:9" x14ac:dyDescent="0.3">
      <c r="A265" t="s">
        <v>109</v>
      </c>
      <c r="B265" t="s">
        <v>25</v>
      </c>
      <c r="C265">
        <f>'V1'!C266</f>
        <v>0</v>
      </c>
      <c r="G265" t="s">
        <v>108</v>
      </c>
      <c r="H265" t="s">
        <v>25</v>
      </c>
      <c r="I265">
        <v>0</v>
      </c>
    </row>
    <row r="266" spans="1:9" x14ac:dyDescent="0.3">
      <c r="A266" t="s">
        <v>110</v>
      </c>
      <c r="B266" t="s">
        <v>25</v>
      </c>
      <c r="C266">
        <f>'V1'!C267</f>
        <v>0</v>
      </c>
      <c r="G266" t="s">
        <v>109</v>
      </c>
      <c r="H266" t="s">
        <v>25</v>
      </c>
      <c r="I266">
        <v>0</v>
      </c>
    </row>
    <row r="267" spans="1:9" x14ac:dyDescent="0.3">
      <c r="A267" t="s">
        <v>111</v>
      </c>
      <c r="B267" t="s">
        <v>25</v>
      </c>
      <c r="C267">
        <f>'V1'!C268</f>
        <v>0</v>
      </c>
      <c r="G267" t="s">
        <v>110</v>
      </c>
      <c r="H267" t="s">
        <v>25</v>
      </c>
      <c r="I267">
        <v>0</v>
      </c>
    </row>
    <row r="268" spans="1:9" x14ac:dyDescent="0.3">
      <c r="A268" t="s">
        <v>112</v>
      </c>
      <c r="B268" t="s">
        <v>25</v>
      </c>
      <c r="C268">
        <f>'V1'!C269</f>
        <v>0</v>
      </c>
      <c r="G268" t="s">
        <v>111</v>
      </c>
      <c r="H268" t="s">
        <v>25</v>
      </c>
      <c r="I268">
        <v>0</v>
      </c>
    </row>
    <row r="269" spans="1:9" x14ac:dyDescent="0.3">
      <c r="A269" t="s">
        <v>113</v>
      </c>
      <c r="B269" t="s">
        <v>25</v>
      </c>
      <c r="C269">
        <f>'V1'!C270</f>
        <v>368.08967014439099</v>
      </c>
      <c r="G269" t="s">
        <v>112</v>
      </c>
      <c r="H269" t="s">
        <v>25</v>
      </c>
      <c r="I269">
        <v>0</v>
      </c>
    </row>
    <row r="270" spans="1:9" x14ac:dyDescent="0.3">
      <c r="A270" t="s">
        <v>114</v>
      </c>
      <c r="B270" t="s">
        <v>25</v>
      </c>
      <c r="C270">
        <f>'V1'!C271</f>
        <v>1073.1905718715</v>
      </c>
      <c r="G270" t="s">
        <v>113</v>
      </c>
      <c r="H270" t="s">
        <v>25</v>
      </c>
      <c r="I270">
        <v>368.08967014439099</v>
      </c>
    </row>
    <row r="271" spans="1:9" x14ac:dyDescent="0.3">
      <c r="A271" t="s">
        <v>115</v>
      </c>
      <c r="B271" t="s">
        <v>25</v>
      </c>
      <c r="C271">
        <f>'V1'!C272</f>
        <v>1869.1798107934101</v>
      </c>
      <c r="G271" t="s">
        <v>114</v>
      </c>
      <c r="H271" t="s">
        <v>25</v>
      </c>
      <c r="I271">
        <v>1073.1905718715</v>
      </c>
    </row>
    <row r="272" spans="1:9" x14ac:dyDescent="0.3">
      <c r="C272">
        <f>'V1'!C273</f>
        <v>0</v>
      </c>
      <c r="G272" t="s">
        <v>115</v>
      </c>
      <c r="H272" t="s">
        <v>25</v>
      </c>
      <c r="I272">
        <v>1869.1798107934101</v>
      </c>
    </row>
    <row r="273" spans="1:9" x14ac:dyDescent="0.3">
      <c r="A273" t="s">
        <v>125</v>
      </c>
      <c r="C273">
        <f>'V1'!C274</f>
        <v>0</v>
      </c>
    </row>
    <row r="274" spans="1:9" x14ac:dyDescent="0.3">
      <c r="A274" t="s">
        <v>104</v>
      </c>
      <c r="B274" t="s">
        <v>25</v>
      </c>
      <c r="C274">
        <f>'V1'!C275</f>
        <v>413.91957476561402</v>
      </c>
      <c r="G274" t="s">
        <v>125</v>
      </c>
    </row>
    <row r="275" spans="1:9" x14ac:dyDescent="0.3">
      <c r="A275" t="s">
        <v>105</v>
      </c>
      <c r="B275" t="s">
        <v>25</v>
      </c>
      <c r="C275">
        <f>'V1'!C276</f>
        <v>291.688114710511</v>
      </c>
      <c r="G275" t="s">
        <v>104</v>
      </c>
      <c r="H275" t="s">
        <v>25</v>
      </c>
      <c r="I275">
        <v>413.91957476561402</v>
      </c>
    </row>
    <row r="276" spans="1:9" x14ac:dyDescent="0.3">
      <c r="A276" t="s">
        <v>106</v>
      </c>
      <c r="B276" t="s">
        <v>25</v>
      </c>
      <c r="C276">
        <f>'V1'!C277</f>
        <v>169.23346963805901</v>
      </c>
      <c r="G276" t="s">
        <v>105</v>
      </c>
      <c r="H276" t="s">
        <v>25</v>
      </c>
      <c r="I276">
        <v>291.688114710511</v>
      </c>
    </row>
    <row r="277" spans="1:9" x14ac:dyDescent="0.3">
      <c r="A277" t="s">
        <v>107</v>
      </c>
      <c r="B277" t="s">
        <v>25</v>
      </c>
      <c r="C277">
        <f>'V1'!C278</f>
        <v>34.289221559151997</v>
      </c>
      <c r="G277" t="s">
        <v>106</v>
      </c>
      <c r="H277" t="s">
        <v>25</v>
      </c>
      <c r="I277">
        <v>169.23346963805901</v>
      </c>
    </row>
    <row r="278" spans="1:9" x14ac:dyDescent="0.3">
      <c r="A278" t="s">
        <v>108</v>
      </c>
      <c r="B278" t="s">
        <v>25</v>
      </c>
      <c r="C278">
        <f>'V1'!C279</f>
        <v>0</v>
      </c>
      <c r="G278" t="s">
        <v>107</v>
      </c>
      <c r="H278" t="s">
        <v>25</v>
      </c>
      <c r="I278">
        <v>34.289221559151997</v>
      </c>
    </row>
    <row r="279" spans="1:9" x14ac:dyDescent="0.3">
      <c r="A279" t="s">
        <v>109</v>
      </c>
      <c r="B279" t="s">
        <v>25</v>
      </c>
      <c r="C279">
        <f>'V1'!C280</f>
        <v>0</v>
      </c>
      <c r="G279" t="s">
        <v>108</v>
      </c>
      <c r="H279" t="s">
        <v>25</v>
      </c>
      <c r="I279">
        <v>0</v>
      </c>
    </row>
    <row r="280" spans="1:9" x14ac:dyDescent="0.3">
      <c r="A280" t="s">
        <v>110</v>
      </c>
      <c r="B280" t="s">
        <v>25</v>
      </c>
      <c r="C280">
        <f>'V1'!C281</f>
        <v>0</v>
      </c>
      <c r="G280" t="s">
        <v>109</v>
      </c>
      <c r="H280" t="s">
        <v>25</v>
      </c>
      <c r="I280">
        <v>0</v>
      </c>
    </row>
    <row r="281" spans="1:9" x14ac:dyDescent="0.3">
      <c r="A281" t="s">
        <v>111</v>
      </c>
      <c r="B281" t="s">
        <v>25</v>
      </c>
      <c r="C281">
        <f>'V1'!C282</f>
        <v>0</v>
      </c>
      <c r="G281" t="s">
        <v>110</v>
      </c>
      <c r="H281" t="s">
        <v>25</v>
      </c>
      <c r="I281">
        <v>0</v>
      </c>
    </row>
    <row r="282" spans="1:9" x14ac:dyDescent="0.3">
      <c r="A282" t="s">
        <v>112</v>
      </c>
      <c r="B282" t="s">
        <v>25</v>
      </c>
      <c r="C282">
        <f>'V1'!C283</f>
        <v>0</v>
      </c>
      <c r="G282" t="s">
        <v>111</v>
      </c>
      <c r="H282" t="s">
        <v>25</v>
      </c>
      <c r="I282">
        <v>0</v>
      </c>
    </row>
    <row r="283" spans="1:9" x14ac:dyDescent="0.3">
      <c r="A283" t="s">
        <v>113</v>
      </c>
      <c r="B283" t="s">
        <v>25</v>
      </c>
      <c r="C283">
        <f>'V1'!C284</f>
        <v>75.494455259567602</v>
      </c>
      <c r="G283" t="s">
        <v>112</v>
      </c>
      <c r="H283" t="s">
        <v>25</v>
      </c>
      <c r="I283">
        <v>0</v>
      </c>
    </row>
    <row r="284" spans="1:9" x14ac:dyDescent="0.3">
      <c r="A284" t="s">
        <v>114</v>
      </c>
      <c r="B284" t="s">
        <v>25</v>
      </c>
      <c r="C284">
        <f>'V1'!C285</f>
        <v>220.10924017878901</v>
      </c>
      <c r="G284" t="s">
        <v>113</v>
      </c>
      <c r="H284" t="s">
        <v>25</v>
      </c>
      <c r="I284">
        <v>75.494455259567602</v>
      </c>
    </row>
    <row r="285" spans="1:9" x14ac:dyDescent="0.3">
      <c r="A285" t="s">
        <v>115</v>
      </c>
      <c r="B285" t="s">
        <v>25</v>
      </c>
      <c r="C285">
        <f>'V1'!C286</f>
        <v>383.365041302777</v>
      </c>
      <c r="G285" t="s">
        <v>114</v>
      </c>
      <c r="H285" t="s">
        <v>25</v>
      </c>
      <c r="I285">
        <v>220.10924017878901</v>
      </c>
    </row>
    <row r="286" spans="1:9" x14ac:dyDescent="0.3">
      <c r="C286">
        <f>'V1'!C287</f>
        <v>0</v>
      </c>
      <c r="G286" t="s">
        <v>115</v>
      </c>
      <c r="H286" t="s">
        <v>25</v>
      </c>
      <c r="I286">
        <v>383.365041302777</v>
      </c>
    </row>
    <row r="287" spans="1:9" x14ac:dyDescent="0.3">
      <c r="A287" t="s">
        <v>126</v>
      </c>
      <c r="C287">
        <f>'V1'!C288</f>
        <v>0</v>
      </c>
    </row>
    <row r="288" spans="1:9" x14ac:dyDescent="0.3">
      <c r="A288" t="s">
        <v>104</v>
      </c>
      <c r="B288" t="s">
        <v>25</v>
      </c>
      <c r="C288">
        <f>'V1'!C289</f>
        <v>12.714758114262301</v>
      </c>
      <c r="G288" t="s">
        <v>126</v>
      </c>
    </row>
    <row r="289" spans="1:9" x14ac:dyDescent="0.3">
      <c r="A289" t="s">
        <v>105</v>
      </c>
      <c r="B289" t="s">
        <v>25</v>
      </c>
      <c r="C289">
        <f>'V1'!C290</f>
        <v>8.9600590294610303</v>
      </c>
      <c r="G289" t="s">
        <v>104</v>
      </c>
      <c r="H289" t="s">
        <v>25</v>
      </c>
      <c r="I289">
        <v>12.714758114262301</v>
      </c>
    </row>
    <row r="290" spans="1:9" x14ac:dyDescent="0.3">
      <c r="A290" t="s">
        <v>106</v>
      </c>
      <c r="B290" t="s">
        <v>25</v>
      </c>
      <c r="C290">
        <f>'V1'!C291</f>
        <v>5.1985041599052604</v>
      </c>
      <c r="G290" t="s">
        <v>105</v>
      </c>
      <c r="H290" t="s">
        <v>25</v>
      </c>
      <c r="I290">
        <v>8.9600590294610303</v>
      </c>
    </row>
    <row r="291" spans="1:9" x14ac:dyDescent="0.3">
      <c r="A291" t="s">
        <v>107</v>
      </c>
      <c r="B291" t="s">
        <v>25</v>
      </c>
      <c r="C291">
        <f>'V1'!C292</f>
        <v>1.05329437076719</v>
      </c>
      <c r="G291" t="s">
        <v>106</v>
      </c>
      <c r="H291" t="s">
        <v>25</v>
      </c>
      <c r="I291">
        <v>5.1985041599052604</v>
      </c>
    </row>
    <row r="292" spans="1:9" x14ac:dyDescent="0.3">
      <c r="A292" t="s">
        <v>108</v>
      </c>
      <c r="B292" t="s">
        <v>25</v>
      </c>
      <c r="C292">
        <f>'V1'!C293</f>
        <v>0</v>
      </c>
      <c r="G292" t="s">
        <v>107</v>
      </c>
      <c r="H292" t="s">
        <v>25</v>
      </c>
      <c r="I292">
        <v>1.05329437076719</v>
      </c>
    </row>
    <row r="293" spans="1:9" x14ac:dyDescent="0.3">
      <c r="A293" t="s">
        <v>109</v>
      </c>
      <c r="B293" t="s">
        <v>25</v>
      </c>
      <c r="C293">
        <f>'V1'!C294</f>
        <v>0</v>
      </c>
      <c r="G293" t="s">
        <v>108</v>
      </c>
      <c r="H293" t="s">
        <v>25</v>
      </c>
      <c r="I293">
        <v>0</v>
      </c>
    </row>
    <row r="294" spans="1:9" x14ac:dyDescent="0.3">
      <c r="A294" t="s">
        <v>110</v>
      </c>
      <c r="B294" t="s">
        <v>25</v>
      </c>
      <c r="C294">
        <f>'V1'!C295</f>
        <v>0</v>
      </c>
      <c r="G294" t="s">
        <v>109</v>
      </c>
      <c r="H294" t="s">
        <v>25</v>
      </c>
      <c r="I294">
        <v>0</v>
      </c>
    </row>
    <row r="295" spans="1:9" x14ac:dyDescent="0.3">
      <c r="A295" t="s">
        <v>111</v>
      </c>
      <c r="B295" t="s">
        <v>25</v>
      </c>
      <c r="C295">
        <f>'V1'!C296</f>
        <v>0</v>
      </c>
      <c r="G295" t="s">
        <v>110</v>
      </c>
      <c r="H295" t="s">
        <v>25</v>
      </c>
      <c r="I295">
        <v>0</v>
      </c>
    </row>
    <row r="296" spans="1:9" x14ac:dyDescent="0.3">
      <c r="A296" t="s">
        <v>112</v>
      </c>
      <c r="B296" t="s">
        <v>25</v>
      </c>
      <c r="C296">
        <f>'V1'!C297</f>
        <v>0</v>
      </c>
      <c r="G296" t="s">
        <v>111</v>
      </c>
      <c r="H296" t="s">
        <v>25</v>
      </c>
      <c r="I296">
        <v>0</v>
      </c>
    </row>
    <row r="297" spans="1:9" x14ac:dyDescent="0.3">
      <c r="A297" t="s">
        <v>113</v>
      </c>
      <c r="B297" t="s">
        <v>25</v>
      </c>
      <c r="C297">
        <f>'V1'!C298</f>
        <v>2.3190344117862698</v>
      </c>
      <c r="G297" t="s">
        <v>112</v>
      </c>
      <c r="H297" t="s">
        <v>25</v>
      </c>
      <c r="I297">
        <v>0</v>
      </c>
    </row>
    <row r="298" spans="1:9" x14ac:dyDescent="0.3">
      <c r="A298" t="s">
        <v>114</v>
      </c>
      <c r="B298" t="s">
        <v>25</v>
      </c>
      <c r="C298">
        <f>'V1'!C299</f>
        <v>6.76130320527158</v>
      </c>
      <c r="G298" t="s">
        <v>113</v>
      </c>
      <c r="H298" t="s">
        <v>25</v>
      </c>
      <c r="I298">
        <v>2.3190344117862698</v>
      </c>
    </row>
    <row r="299" spans="1:9" x14ac:dyDescent="0.3">
      <c r="A299" t="s">
        <v>115</v>
      </c>
      <c r="B299" t="s">
        <v>25</v>
      </c>
      <c r="C299">
        <f>'V1'!C300</f>
        <v>11.7761856814554</v>
      </c>
      <c r="G299" t="s">
        <v>114</v>
      </c>
      <c r="H299" t="s">
        <v>25</v>
      </c>
      <c r="I299">
        <v>6.76130320527158</v>
      </c>
    </row>
    <row r="300" spans="1:9" x14ac:dyDescent="0.3">
      <c r="C300">
        <f>'V1'!C301</f>
        <v>0</v>
      </c>
      <c r="G300" t="s">
        <v>115</v>
      </c>
      <c r="H300" t="s">
        <v>25</v>
      </c>
      <c r="I300">
        <v>11.7761856814554</v>
      </c>
    </row>
    <row r="301" spans="1:9" x14ac:dyDescent="0.3">
      <c r="C301">
        <f>'V1'!C302</f>
        <v>0</v>
      </c>
    </row>
    <row r="302" spans="1:9" x14ac:dyDescent="0.3">
      <c r="C302">
        <f>'V1'!C303</f>
        <v>0</v>
      </c>
    </row>
    <row r="303" spans="1:9" x14ac:dyDescent="0.3">
      <c r="C303">
        <f>'V1'!C304</f>
        <v>0</v>
      </c>
    </row>
    <row r="304" spans="1:9" x14ac:dyDescent="0.3">
      <c r="C304">
        <f>'V1'!C305</f>
        <v>0</v>
      </c>
    </row>
    <row r="305" spans="1:9" x14ac:dyDescent="0.3">
      <c r="C305">
        <f>'V1'!C306</f>
        <v>0</v>
      </c>
    </row>
    <row r="306" spans="1:9" x14ac:dyDescent="0.3">
      <c r="C306">
        <f>'V1'!C307</f>
        <v>0</v>
      </c>
    </row>
    <row r="307" spans="1:9" x14ac:dyDescent="0.3">
      <c r="C307">
        <f>'V1'!C308</f>
        <v>0</v>
      </c>
    </row>
    <row r="308" spans="1:9" x14ac:dyDescent="0.3">
      <c r="C308">
        <f>'V1'!C309</f>
        <v>0</v>
      </c>
    </row>
    <row r="309" spans="1:9" x14ac:dyDescent="0.3">
      <c r="C309">
        <f>'V1'!C310</f>
        <v>0</v>
      </c>
    </row>
    <row r="310" spans="1:9" x14ac:dyDescent="0.3">
      <c r="C310">
        <f>'V1'!C311</f>
        <v>0</v>
      </c>
    </row>
    <row r="311" spans="1:9" x14ac:dyDescent="0.3">
      <c r="A311" t="s">
        <v>127</v>
      </c>
      <c r="C311">
        <f>'V1'!C312</f>
        <v>0</v>
      </c>
    </row>
    <row r="312" spans="1:9" x14ac:dyDescent="0.3">
      <c r="A312" t="s">
        <v>104</v>
      </c>
      <c r="B312" t="s">
        <v>25</v>
      </c>
      <c r="C312">
        <f>'V1'!C313</f>
        <v>0</v>
      </c>
      <c r="G312" t="s">
        <v>127</v>
      </c>
    </row>
    <row r="313" spans="1:9" x14ac:dyDescent="0.3">
      <c r="A313" t="s">
        <v>105</v>
      </c>
      <c r="B313" t="s">
        <v>25</v>
      </c>
      <c r="C313">
        <f>'V1'!C314</f>
        <v>0</v>
      </c>
      <c r="G313" t="s">
        <v>104</v>
      </c>
      <c r="H313" t="s">
        <v>25</v>
      </c>
      <c r="I313">
        <v>0</v>
      </c>
    </row>
    <row r="314" spans="1:9" x14ac:dyDescent="0.3">
      <c r="A314" t="s">
        <v>106</v>
      </c>
      <c r="B314" t="s">
        <v>25</v>
      </c>
      <c r="C314">
        <f>'V1'!C315</f>
        <v>0</v>
      </c>
      <c r="G314" t="s">
        <v>105</v>
      </c>
      <c r="H314" t="s">
        <v>25</v>
      </c>
      <c r="I314">
        <v>0</v>
      </c>
    </row>
    <row r="315" spans="1:9" x14ac:dyDescent="0.3">
      <c r="A315" t="s">
        <v>107</v>
      </c>
      <c r="B315" t="s">
        <v>25</v>
      </c>
      <c r="C315">
        <f>'V1'!C316</f>
        <v>0</v>
      </c>
      <c r="G315" t="s">
        <v>106</v>
      </c>
      <c r="H315" t="s">
        <v>25</v>
      </c>
      <c r="I315">
        <v>0</v>
      </c>
    </row>
    <row r="316" spans="1:9" x14ac:dyDescent="0.3">
      <c r="A316" t="s">
        <v>108</v>
      </c>
      <c r="B316" t="s">
        <v>25</v>
      </c>
      <c r="C316">
        <f>'V1'!C317</f>
        <v>79.159712146836199</v>
      </c>
      <c r="G316" t="s">
        <v>107</v>
      </c>
      <c r="H316" t="s">
        <v>25</v>
      </c>
      <c r="I316">
        <v>0</v>
      </c>
    </row>
    <row r="317" spans="1:9" x14ac:dyDescent="0.3">
      <c r="A317" t="s">
        <v>109</v>
      </c>
      <c r="B317" t="s">
        <v>25</v>
      </c>
      <c r="C317">
        <f>'V1'!C318</f>
        <v>146.561375146297</v>
      </c>
      <c r="G317" t="s">
        <v>108</v>
      </c>
      <c r="H317" t="s">
        <v>25</v>
      </c>
      <c r="I317">
        <v>87.175072884530806</v>
      </c>
    </row>
    <row r="318" spans="1:9" x14ac:dyDescent="0.3">
      <c r="A318" t="s">
        <v>110</v>
      </c>
      <c r="B318" t="s">
        <v>25</v>
      </c>
      <c r="C318">
        <f>'V1'!C319</f>
        <v>241.86510953711601</v>
      </c>
      <c r="G318" t="s">
        <v>109</v>
      </c>
      <c r="H318" t="s">
        <v>25</v>
      </c>
      <c r="I318">
        <v>165.92412356966901</v>
      </c>
    </row>
    <row r="319" spans="1:9" x14ac:dyDescent="0.3">
      <c r="A319" t="s">
        <v>111</v>
      </c>
      <c r="B319" t="s">
        <v>25</v>
      </c>
      <c r="C319">
        <f>'V1'!C320</f>
        <v>327.15429332923901</v>
      </c>
      <c r="G319" t="s">
        <v>110</v>
      </c>
      <c r="H319" t="s">
        <v>25</v>
      </c>
      <c r="I319">
        <v>278.09634188002701</v>
      </c>
    </row>
    <row r="320" spans="1:9" x14ac:dyDescent="0.3">
      <c r="A320" t="s">
        <v>112</v>
      </c>
      <c r="B320" t="s">
        <v>25</v>
      </c>
      <c r="C320">
        <f>'V1'!C321</f>
        <v>46.755807143617901</v>
      </c>
      <c r="G320" t="s">
        <v>111</v>
      </c>
      <c r="H320" t="s">
        <v>25</v>
      </c>
      <c r="I320">
        <v>369.996993554178</v>
      </c>
    </row>
    <row r="321" spans="1:9" x14ac:dyDescent="0.3">
      <c r="A321" t="s">
        <v>113</v>
      </c>
      <c r="B321" t="s">
        <v>25</v>
      </c>
      <c r="C321">
        <f>'V1'!C322</f>
        <v>0</v>
      </c>
      <c r="G321" t="s">
        <v>112</v>
      </c>
      <c r="H321" t="s">
        <v>25</v>
      </c>
      <c r="I321">
        <v>56.1090415272472</v>
      </c>
    </row>
    <row r="322" spans="1:9" x14ac:dyDescent="0.3">
      <c r="A322" t="s">
        <v>114</v>
      </c>
      <c r="B322" t="s">
        <v>25</v>
      </c>
      <c r="C322">
        <f>'V1'!C323</f>
        <v>0</v>
      </c>
      <c r="G322" t="s">
        <v>113</v>
      </c>
      <c r="H322" t="s">
        <v>25</v>
      </c>
      <c r="I322">
        <v>0</v>
      </c>
    </row>
    <row r="323" spans="1:9" x14ac:dyDescent="0.3">
      <c r="A323" t="s">
        <v>115</v>
      </c>
      <c r="B323" t="s">
        <v>25</v>
      </c>
      <c r="C323">
        <f>'V1'!C324</f>
        <v>0</v>
      </c>
      <c r="G323" t="s">
        <v>114</v>
      </c>
      <c r="H323" t="s">
        <v>25</v>
      </c>
      <c r="I323">
        <v>0</v>
      </c>
    </row>
    <row r="324" spans="1:9" x14ac:dyDescent="0.3">
      <c r="C324">
        <f>'V1'!C325</f>
        <v>0</v>
      </c>
      <c r="G324" t="s">
        <v>115</v>
      </c>
      <c r="H324" t="s">
        <v>25</v>
      </c>
      <c r="I324">
        <v>0</v>
      </c>
    </row>
    <row r="325" spans="1:9" x14ac:dyDescent="0.3">
      <c r="A325" t="s">
        <v>128</v>
      </c>
      <c r="C325">
        <f>'V1'!C326</f>
        <v>0</v>
      </c>
    </row>
    <row r="326" spans="1:9" x14ac:dyDescent="0.3">
      <c r="A326" t="s">
        <v>104</v>
      </c>
      <c r="B326" t="s">
        <v>25</v>
      </c>
      <c r="C326">
        <f>'V1'!C327</f>
        <v>0</v>
      </c>
      <c r="G326" t="s">
        <v>128</v>
      </c>
    </row>
    <row r="327" spans="1:9" x14ac:dyDescent="0.3">
      <c r="A327" t="s">
        <v>105</v>
      </c>
      <c r="B327" t="s">
        <v>25</v>
      </c>
      <c r="C327">
        <f>'V1'!C328</f>
        <v>0</v>
      </c>
      <c r="G327" t="s">
        <v>104</v>
      </c>
      <c r="H327" t="s">
        <v>25</v>
      </c>
      <c r="I327">
        <v>0</v>
      </c>
    </row>
    <row r="328" spans="1:9" x14ac:dyDescent="0.3">
      <c r="A328" t="s">
        <v>106</v>
      </c>
      <c r="B328" t="s">
        <v>25</v>
      </c>
      <c r="C328">
        <f>'V1'!C329</f>
        <v>0</v>
      </c>
      <c r="G328" t="s">
        <v>105</v>
      </c>
      <c r="H328" t="s">
        <v>25</v>
      </c>
      <c r="I328">
        <v>0</v>
      </c>
    </row>
    <row r="329" spans="1:9" x14ac:dyDescent="0.3">
      <c r="A329" t="s">
        <v>107</v>
      </c>
      <c r="B329" t="s">
        <v>25</v>
      </c>
      <c r="C329">
        <f>'V1'!C330</f>
        <v>0</v>
      </c>
      <c r="G329" t="s">
        <v>106</v>
      </c>
      <c r="H329" t="s">
        <v>25</v>
      </c>
      <c r="I329">
        <v>0</v>
      </c>
    </row>
    <row r="330" spans="1:9" x14ac:dyDescent="0.3">
      <c r="A330" t="s">
        <v>108</v>
      </c>
      <c r="B330" t="s">
        <v>25</v>
      </c>
      <c r="C330">
        <f>'V1'!C331</f>
        <v>87.175072884530806</v>
      </c>
      <c r="G330" t="s">
        <v>107</v>
      </c>
      <c r="H330" t="s">
        <v>25</v>
      </c>
      <c r="I330">
        <v>0</v>
      </c>
    </row>
    <row r="331" spans="1:9" x14ac:dyDescent="0.3">
      <c r="A331" t="s">
        <v>109</v>
      </c>
      <c r="B331" t="s">
        <v>25</v>
      </c>
      <c r="C331">
        <f>'V1'!C332</f>
        <v>165.92412356966901</v>
      </c>
      <c r="G331" t="s">
        <v>108</v>
      </c>
      <c r="H331" t="s">
        <v>25</v>
      </c>
      <c r="I331">
        <v>87.175072884530806</v>
      </c>
    </row>
    <row r="332" spans="1:9" x14ac:dyDescent="0.3">
      <c r="A332" t="s">
        <v>110</v>
      </c>
      <c r="B332" t="s">
        <v>25</v>
      </c>
      <c r="C332">
        <f>'V1'!C333</f>
        <v>278.09634188002701</v>
      </c>
      <c r="G332" t="s">
        <v>109</v>
      </c>
      <c r="H332" t="s">
        <v>25</v>
      </c>
      <c r="I332">
        <v>165.92412356966901</v>
      </c>
    </row>
    <row r="333" spans="1:9" x14ac:dyDescent="0.3">
      <c r="A333" t="s">
        <v>111</v>
      </c>
      <c r="B333" t="s">
        <v>25</v>
      </c>
      <c r="C333">
        <f>'V1'!C334</f>
        <v>369.996993554178</v>
      </c>
      <c r="G333" t="s">
        <v>110</v>
      </c>
      <c r="H333" t="s">
        <v>25</v>
      </c>
      <c r="I333">
        <v>278.09634188002701</v>
      </c>
    </row>
    <row r="334" spans="1:9" x14ac:dyDescent="0.3">
      <c r="A334" t="s">
        <v>112</v>
      </c>
      <c r="B334" t="s">
        <v>25</v>
      </c>
      <c r="C334">
        <f>'V1'!C335</f>
        <v>56.109041527247399</v>
      </c>
      <c r="G334" t="s">
        <v>111</v>
      </c>
      <c r="H334" t="s">
        <v>25</v>
      </c>
      <c r="I334">
        <v>369.996993554178</v>
      </c>
    </row>
    <row r="335" spans="1:9" x14ac:dyDescent="0.3">
      <c r="A335" t="s">
        <v>113</v>
      </c>
      <c r="B335" t="s">
        <v>25</v>
      </c>
      <c r="C335">
        <f>'V1'!C336</f>
        <v>0</v>
      </c>
      <c r="G335" t="s">
        <v>112</v>
      </c>
      <c r="H335" t="s">
        <v>25</v>
      </c>
      <c r="I335">
        <v>56.1090415272472</v>
      </c>
    </row>
    <row r="336" spans="1:9" x14ac:dyDescent="0.3">
      <c r="A336" t="s">
        <v>114</v>
      </c>
      <c r="B336" t="s">
        <v>25</v>
      </c>
      <c r="C336">
        <f>'V1'!C337</f>
        <v>0</v>
      </c>
      <c r="G336" t="s">
        <v>113</v>
      </c>
      <c r="H336" t="s">
        <v>25</v>
      </c>
      <c r="I336">
        <v>0</v>
      </c>
    </row>
    <row r="337" spans="1:9" x14ac:dyDescent="0.3">
      <c r="A337" t="s">
        <v>115</v>
      </c>
      <c r="B337" t="s">
        <v>25</v>
      </c>
      <c r="C337">
        <f>'V1'!C338</f>
        <v>0</v>
      </c>
      <c r="G337" t="s">
        <v>114</v>
      </c>
      <c r="H337" t="s">
        <v>25</v>
      </c>
      <c r="I337">
        <v>0</v>
      </c>
    </row>
    <row r="338" spans="1:9" x14ac:dyDescent="0.3">
      <c r="C338">
        <f>'V1'!C339</f>
        <v>0</v>
      </c>
      <c r="G338" t="s">
        <v>115</v>
      </c>
      <c r="H338" t="s">
        <v>25</v>
      </c>
      <c r="I338">
        <v>0</v>
      </c>
    </row>
    <row r="339" spans="1:9" x14ac:dyDescent="0.3">
      <c r="A339" t="s">
        <v>129</v>
      </c>
      <c r="C339">
        <f>'V1'!C340</f>
        <v>0</v>
      </c>
    </row>
    <row r="340" spans="1:9" x14ac:dyDescent="0.3">
      <c r="A340" t="s">
        <v>104</v>
      </c>
      <c r="B340" t="s">
        <v>25</v>
      </c>
      <c r="C340">
        <f>'V1'!C341</f>
        <v>500.86079999999998</v>
      </c>
      <c r="G340" t="s">
        <v>129</v>
      </c>
    </row>
    <row r="341" spans="1:9" x14ac:dyDescent="0.3">
      <c r="A341" t="s">
        <v>105</v>
      </c>
      <c r="B341" t="s">
        <v>25</v>
      </c>
      <c r="C341">
        <f>'V1'!C342</f>
        <v>452.3904</v>
      </c>
      <c r="G341" t="s">
        <v>104</v>
      </c>
      <c r="H341" t="s">
        <v>25</v>
      </c>
      <c r="I341">
        <v>500.86079999999998</v>
      </c>
    </row>
    <row r="342" spans="1:9" x14ac:dyDescent="0.3">
      <c r="A342" t="s">
        <v>106</v>
      </c>
      <c r="B342" t="s">
        <v>25</v>
      </c>
      <c r="C342">
        <f>'V1'!C343</f>
        <v>500.86079999999998</v>
      </c>
      <c r="G342" t="s">
        <v>105</v>
      </c>
      <c r="H342" t="s">
        <v>25</v>
      </c>
      <c r="I342">
        <v>452.3904</v>
      </c>
    </row>
    <row r="343" spans="1:9" x14ac:dyDescent="0.3">
      <c r="A343" t="s">
        <v>107</v>
      </c>
      <c r="B343" t="s">
        <v>25</v>
      </c>
      <c r="C343">
        <f>'V1'!C344</f>
        <v>484.70400000000001</v>
      </c>
      <c r="G343" t="s">
        <v>106</v>
      </c>
      <c r="H343" t="s">
        <v>25</v>
      </c>
      <c r="I343">
        <v>500.86079999999998</v>
      </c>
    </row>
    <row r="344" spans="1:9" x14ac:dyDescent="0.3">
      <c r="A344" t="s">
        <v>108</v>
      </c>
      <c r="B344" t="s">
        <v>25</v>
      </c>
      <c r="C344">
        <f>'V1'!C345</f>
        <v>500.86079999999998</v>
      </c>
      <c r="G344" t="s">
        <v>107</v>
      </c>
      <c r="H344" t="s">
        <v>25</v>
      </c>
      <c r="I344">
        <v>484.70400000000001</v>
      </c>
    </row>
    <row r="345" spans="1:9" x14ac:dyDescent="0.3">
      <c r="A345" t="s">
        <v>109</v>
      </c>
      <c r="B345" t="s">
        <v>25</v>
      </c>
      <c r="C345">
        <f>'V1'!C346</f>
        <v>484.70400000000001</v>
      </c>
      <c r="G345" t="s">
        <v>108</v>
      </c>
      <c r="H345" t="s">
        <v>25</v>
      </c>
      <c r="I345">
        <v>500.86079999999998</v>
      </c>
    </row>
    <row r="346" spans="1:9" x14ac:dyDescent="0.3">
      <c r="A346" t="s">
        <v>110</v>
      </c>
      <c r="B346" t="s">
        <v>25</v>
      </c>
      <c r="C346">
        <f>'V1'!C347</f>
        <v>500.86079999999998</v>
      </c>
      <c r="G346" t="s">
        <v>109</v>
      </c>
      <c r="H346" t="s">
        <v>25</v>
      </c>
      <c r="I346">
        <v>484.70400000000001</v>
      </c>
    </row>
    <row r="347" spans="1:9" x14ac:dyDescent="0.3">
      <c r="A347" t="s">
        <v>111</v>
      </c>
      <c r="B347" t="s">
        <v>25</v>
      </c>
      <c r="C347">
        <f>'V1'!C348</f>
        <v>500.86079999999998</v>
      </c>
      <c r="G347" t="s">
        <v>110</v>
      </c>
      <c r="H347" t="s">
        <v>25</v>
      </c>
      <c r="I347">
        <v>500.86079999999998</v>
      </c>
    </row>
    <row r="348" spans="1:9" x14ac:dyDescent="0.3">
      <c r="A348" t="s">
        <v>112</v>
      </c>
      <c r="B348" t="s">
        <v>25</v>
      </c>
      <c r="C348">
        <f>'V1'!C349</f>
        <v>484.70400000000001</v>
      </c>
      <c r="G348" t="s">
        <v>111</v>
      </c>
      <c r="H348" t="s">
        <v>25</v>
      </c>
      <c r="I348">
        <v>500.86079999999998</v>
      </c>
    </row>
    <row r="349" spans="1:9" x14ac:dyDescent="0.3">
      <c r="A349" t="s">
        <v>113</v>
      </c>
      <c r="B349" t="s">
        <v>25</v>
      </c>
      <c r="C349">
        <f>'V1'!C350</f>
        <v>500.86079999999998</v>
      </c>
      <c r="G349" t="s">
        <v>112</v>
      </c>
      <c r="H349" t="s">
        <v>25</v>
      </c>
      <c r="I349">
        <v>484.70400000000001</v>
      </c>
    </row>
    <row r="350" spans="1:9" x14ac:dyDescent="0.3">
      <c r="A350" t="s">
        <v>114</v>
      </c>
      <c r="B350" t="s">
        <v>25</v>
      </c>
      <c r="C350">
        <f>'V1'!C351</f>
        <v>484.70400000000001</v>
      </c>
      <c r="G350" t="s">
        <v>113</v>
      </c>
      <c r="H350" t="s">
        <v>25</v>
      </c>
      <c r="I350">
        <v>500.86079999999998</v>
      </c>
    </row>
    <row r="351" spans="1:9" x14ac:dyDescent="0.3">
      <c r="A351" t="s">
        <v>115</v>
      </c>
      <c r="B351" t="s">
        <v>25</v>
      </c>
      <c r="C351">
        <f>'V1'!C352</f>
        <v>500.86079999999998</v>
      </c>
      <c r="G351" t="s">
        <v>114</v>
      </c>
      <c r="H351" t="s">
        <v>25</v>
      </c>
      <c r="I351">
        <v>484.70400000000001</v>
      </c>
    </row>
    <row r="352" spans="1:9" x14ac:dyDescent="0.3">
      <c r="C352">
        <f>'V1'!C353</f>
        <v>0</v>
      </c>
      <c r="G352" t="s">
        <v>115</v>
      </c>
      <c r="H352" t="s">
        <v>25</v>
      </c>
      <c r="I352">
        <v>500.86079999999998</v>
      </c>
    </row>
    <row r="353" spans="1:9" x14ac:dyDescent="0.3">
      <c r="A353" t="s">
        <v>130</v>
      </c>
      <c r="C353">
        <f>'V1'!C354</f>
        <v>0</v>
      </c>
    </row>
    <row r="354" spans="1:9" x14ac:dyDescent="0.3">
      <c r="A354" t="s">
        <v>104</v>
      </c>
      <c r="B354" t="s">
        <v>25</v>
      </c>
      <c r="C354">
        <f>'V1'!C355</f>
        <v>357.40788523487998</v>
      </c>
      <c r="G354" t="s">
        <v>130</v>
      </c>
    </row>
    <row r="355" spans="1:9" x14ac:dyDescent="0.3">
      <c r="A355" t="s">
        <v>105</v>
      </c>
      <c r="B355" t="s">
        <v>25</v>
      </c>
      <c r="C355">
        <f>'V1'!C356</f>
        <v>434.25121364351997</v>
      </c>
      <c r="G355" t="s">
        <v>104</v>
      </c>
      <c r="H355" t="s">
        <v>25</v>
      </c>
      <c r="I355">
        <v>357.40788523487998</v>
      </c>
    </row>
    <row r="356" spans="1:9" x14ac:dyDescent="0.3">
      <c r="A356" t="s">
        <v>106</v>
      </c>
      <c r="B356" t="s">
        <v>25</v>
      </c>
      <c r="C356">
        <f>'V1'!C357</f>
        <v>850.76929745856</v>
      </c>
      <c r="G356" t="s">
        <v>105</v>
      </c>
      <c r="H356" t="s">
        <v>25</v>
      </c>
      <c r="I356">
        <v>434.25121364351997</v>
      </c>
    </row>
    <row r="357" spans="1:9" x14ac:dyDescent="0.3">
      <c r="A357" t="s">
        <v>107</v>
      </c>
      <c r="B357" t="s">
        <v>25</v>
      </c>
      <c r="C357">
        <f>'V1'!C358</f>
        <v>1282.8855734783999</v>
      </c>
      <c r="G357" t="s">
        <v>106</v>
      </c>
      <c r="H357" t="s">
        <v>25</v>
      </c>
      <c r="I357">
        <v>850.76929745856</v>
      </c>
    </row>
    <row r="358" spans="1:9" x14ac:dyDescent="0.3">
      <c r="A358" t="s">
        <v>108</v>
      </c>
      <c r="B358" t="s">
        <v>25</v>
      </c>
      <c r="C358">
        <f>'V1'!C359</f>
        <v>1440.22802602464</v>
      </c>
      <c r="G358" t="s">
        <v>107</v>
      </c>
      <c r="H358" t="s">
        <v>25</v>
      </c>
      <c r="I358">
        <v>1282.8855734783999</v>
      </c>
    </row>
    <row r="359" spans="1:9" x14ac:dyDescent="0.3">
      <c r="A359" t="s">
        <v>109</v>
      </c>
      <c r="B359" t="s">
        <v>25</v>
      </c>
      <c r="C359">
        <f>'V1'!C360</f>
        <v>1509.4936299168</v>
      </c>
      <c r="G359" t="s">
        <v>108</v>
      </c>
      <c r="H359" t="s">
        <v>25</v>
      </c>
      <c r="I359">
        <v>1440.22802602464</v>
      </c>
    </row>
    <row r="360" spans="1:9" x14ac:dyDescent="0.3">
      <c r="A360" t="s">
        <v>110</v>
      </c>
      <c r="B360" t="s">
        <v>25</v>
      </c>
      <c r="C360">
        <f>'V1'!C361</f>
        <v>1427.0954024591999</v>
      </c>
      <c r="G360" t="s">
        <v>109</v>
      </c>
      <c r="H360" t="s">
        <v>25</v>
      </c>
      <c r="I360">
        <v>1509.4936299168</v>
      </c>
    </row>
    <row r="361" spans="1:9" x14ac:dyDescent="0.3">
      <c r="A361" t="s">
        <v>111</v>
      </c>
      <c r="B361" t="s">
        <v>25</v>
      </c>
      <c r="C361">
        <f>'V1'!C362</f>
        <v>1493.98992111456</v>
      </c>
      <c r="G361" t="s">
        <v>110</v>
      </c>
      <c r="H361" t="s">
        <v>25</v>
      </c>
      <c r="I361">
        <v>1427.0954024591999</v>
      </c>
    </row>
    <row r="362" spans="1:9" x14ac:dyDescent="0.3">
      <c r="A362" t="s">
        <v>112</v>
      </c>
      <c r="B362" t="s">
        <v>25</v>
      </c>
      <c r="C362">
        <f>'V1'!C363</f>
        <v>1104.1447190688</v>
      </c>
      <c r="G362" t="s">
        <v>111</v>
      </c>
      <c r="H362" t="s">
        <v>25</v>
      </c>
      <c r="I362">
        <v>1493.98992111456</v>
      </c>
    </row>
    <row r="363" spans="1:9" x14ac:dyDescent="0.3">
      <c r="A363" t="s">
        <v>113</v>
      </c>
      <c r="B363" t="s">
        <v>25</v>
      </c>
      <c r="C363">
        <f>'V1'!C364</f>
        <v>720.27063749664001</v>
      </c>
      <c r="G363" t="s">
        <v>112</v>
      </c>
      <c r="H363" t="s">
        <v>25</v>
      </c>
      <c r="I363">
        <v>1104.1447190688</v>
      </c>
    </row>
    <row r="364" spans="1:9" x14ac:dyDescent="0.3">
      <c r="A364" t="s">
        <v>114</v>
      </c>
      <c r="B364" t="s">
        <v>25</v>
      </c>
      <c r="C364">
        <f>'V1'!C365</f>
        <v>349.65760380479998</v>
      </c>
      <c r="G364" t="s">
        <v>113</v>
      </c>
      <c r="H364" t="s">
        <v>25</v>
      </c>
      <c r="I364">
        <v>720.27063749664001</v>
      </c>
    </row>
    <row r="365" spans="1:9" x14ac:dyDescent="0.3">
      <c r="A365" t="s">
        <v>115</v>
      </c>
      <c r="B365" t="s">
        <v>25</v>
      </c>
      <c r="C365">
        <f>'V1'!C366</f>
        <v>239.01744949344001</v>
      </c>
      <c r="G365" t="s">
        <v>114</v>
      </c>
      <c r="H365" t="s">
        <v>25</v>
      </c>
      <c r="I365">
        <v>349.65760380479998</v>
      </c>
    </row>
    <row r="366" spans="1:9" x14ac:dyDescent="0.3">
      <c r="C366">
        <f>'V1'!C367</f>
        <v>0</v>
      </c>
      <c r="G366" t="s">
        <v>115</v>
      </c>
      <c r="H366" t="s">
        <v>25</v>
      </c>
      <c r="I366">
        <v>239.01744949344001</v>
      </c>
    </row>
    <row r="367" spans="1:9" x14ac:dyDescent="0.3">
      <c r="A367" t="s">
        <v>131</v>
      </c>
      <c r="C367">
        <f>'V1'!C368</f>
        <v>0</v>
      </c>
    </row>
    <row r="368" spans="1:9" x14ac:dyDescent="0.3">
      <c r="A368" t="s">
        <v>104</v>
      </c>
      <c r="B368" t="s">
        <v>25</v>
      </c>
      <c r="C368">
        <f>'V1'!C369</f>
        <v>2333.9114538263898</v>
      </c>
      <c r="G368" t="s">
        <v>131</v>
      </c>
    </row>
    <row r="369" spans="1:9" x14ac:dyDescent="0.3">
      <c r="A369" t="s">
        <v>105</v>
      </c>
      <c r="B369" t="s">
        <v>25</v>
      </c>
      <c r="C369">
        <f>'V1'!C370</f>
        <v>1923.21537978574</v>
      </c>
      <c r="G369" t="s">
        <v>104</v>
      </c>
      <c r="H369" t="s">
        <v>25</v>
      </c>
      <c r="I369">
        <v>2333.9114538263898</v>
      </c>
    </row>
    <row r="370" spans="1:9" x14ac:dyDescent="0.3">
      <c r="A370" t="s">
        <v>106</v>
      </c>
      <c r="B370" t="s">
        <v>25</v>
      </c>
      <c r="C370">
        <f>'V1'!C371</f>
        <v>2015.83033160426</v>
      </c>
      <c r="G370" t="s">
        <v>105</v>
      </c>
      <c r="H370" t="s">
        <v>25</v>
      </c>
      <c r="I370">
        <v>1923.21537978574</v>
      </c>
    </row>
    <row r="371" spans="1:9" x14ac:dyDescent="0.3">
      <c r="A371" t="s">
        <v>107</v>
      </c>
      <c r="B371" t="s">
        <v>25</v>
      </c>
      <c r="C371">
        <f>'V1'!C372</f>
        <v>1633.39534551767</v>
      </c>
      <c r="G371" t="s">
        <v>106</v>
      </c>
      <c r="H371" t="s">
        <v>25</v>
      </c>
      <c r="I371">
        <v>2015.83033160426</v>
      </c>
    </row>
    <row r="372" spans="1:9" x14ac:dyDescent="0.3">
      <c r="A372" t="s">
        <v>108</v>
      </c>
      <c r="B372" t="s">
        <v>25</v>
      </c>
      <c r="C372">
        <f>'V1'!C373</f>
        <v>1179.7197034255901</v>
      </c>
      <c r="G372" t="s">
        <v>107</v>
      </c>
      <c r="H372" t="s">
        <v>25</v>
      </c>
      <c r="I372">
        <v>1633.39534551767</v>
      </c>
    </row>
    <row r="373" spans="1:9" x14ac:dyDescent="0.3">
      <c r="A373" t="s">
        <v>109</v>
      </c>
      <c r="B373" t="s">
        <v>25</v>
      </c>
      <c r="C373">
        <f>'V1'!C374</f>
        <v>1005.73143164204</v>
      </c>
      <c r="G373" t="s">
        <v>108</v>
      </c>
      <c r="H373" t="s">
        <v>25</v>
      </c>
      <c r="I373">
        <v>1179.7197034255901</v>
      </c>
    </row>
    <row r="374" spans="1:9" x14ac:dyDescent="0.3">
      <c r="A374" t="s">
        <v>110</v>
      </c>
      <c r="B374" t="s">
        <v>25</v>
      </c>
      <c r="C374">
        <f>'V1'!C375</f>
        <v>859.83724441306094</v>
      </c>
      <c r="G374" t="s">
        <v>109</v>
      </c>
      <c r="H374" t="s">
        <v>25</v>
      </c>
      <c r="I374">
        <v>1005.73143164204</v>
      </c>
    </row>
    <row r="375" spans="1:9" x14ac:dyDescent="0.3">
      <c r="A375" t="s">
        <v>111</v>
      </c>
      <c r="B375" t="s">
        <v>25</v>
      </c>
      <c r="C375">
        <f>'V1'!C376</f>
        <v>826.698071429582</v>
      </c>
      <c r="G375" t="s">
        <v>110</v>
      </c>
      <c r="H375" t="s">
        <v>25</v>
      </c>
      <c r="I375">
        <v>859.83724441306094</v>
      </c>
    </row>
    <row r="376" spans="1:9" x14ac:dyDescent="0.3">
      <c r="A376" t="s">
        <v>112</v>
      </c>
      <c r="B376" t="s">
        <v>25</v>
      </c>
      <c r="C376">
        <f>'V1'!C377</f>
        <v>1063.2189172815399</v>
      </c>
      <c r="G376" t="s">
        <v>111</v>
      </c>
      <c r="H376" t="s">
        <v>25</v>
      </c>
      <c r="I376">
        <v>826.698071429582</v>
      </c>
    </row>
    <row r="377" spans="1:9" x14ac:dyDescent="0.3">
      <c r="A377" t="s">
        <v>113</v>
      </c>
      <c r="B377" t="s">
        <v>25</v>
      </c>
      <c r="C377">
        <f>'V1'!C378</f>
        <v>1590.5696703533199</v>
      </c>
      <c r="G377" t="s">
        <v>112</v>
      </c>
      <c r="H377" t="s">
        <v>25</v>
      </c>
      <c r="I377">
        <v>1063.2189172815399</v>
      </c>
    </row>
    <row r="378" spans="1:9" x14ac:dyDescent="0.3">
      <c r="A378" t="s">
        <v>114</v>
      </c>
      <c r="B378" t="s">
        <v>25</v>
      </c>
      <c r="C378">
        <f>'V1'!C379</f>
        <v>1769.5077149058</v>
      </c>
      <c r="G378" t="s">
        <v>113</v>
      </c>
      <c r="H378" t="s">
        <v>25</v>
      </c>
      <c r="I378">
        <v>1590.5696703533199</v>
      </c>
    </row>
    <row r="379" spans="1:9" x14ac:dyDescent="0.3">
      <c r="A379" t="s">
        <v>115</v>
      </c>
      <c r="B379" t="s">
        <v>25</v>
      </c>
      <c r="C379">
        <f>'V1'!C380</f>
        <v>2203.1289788834702</v>
      </c>
      <c r="G379" t="s">
        <v>114</v>
      </c>
      <c r="H379" t="s">
        <v>25</v>
      </c>
      <c r="I379">
        <v>1769.5077149058</v>
      </c>
    </row>
    <row r="380" spans="1:9" x14ac:dyDescent="0.3">
      <c r="C380">
        <f>'V1'!C381</f>
        <v>0</v>
      </c>
      <c r="G380" t="s">
        <v>115</v>
      </c>
      <c r="H380" t="s">
        <v>25</v>
      </c>
      <c r="I380">
        <v>2203.1289788834702</v>
      </c>
    </row>
    <row r="381" spans="1:9" x14ac:dyDescent="0.3">
      <c r="A381" t="s">
        <v>132</v>
      </c>
      <c r="C381">
        <f>'V1'!C382</f>
        <v>0</v>
      </c>
    </row>
    <row r="382" spans="1:9" x14ac:dyDescent="0.3">
      <c r="A382" t="s">
        <v>104</v>
      </c>
      <c r="B382" t="s">
        <v>25</v>
      </c>
      <c r="C382">
        <f>'V1'!C383</f>
        <v>2609.2008383013499</v>
      </c>
      <c r="G382" t="s">
        <v>132</v>
      </c>
    </row>
    <row r="383" spans="1:9" x14ac:dyDescent="0.3">
      <c r="A383" t="s">
        <v>105</v>
      </c>
      <c r="B383" t="s">
        <v>25</v>
      </c>
      <c r="C383">
        <f>'V1'!C384</f>
        <v>2324.0129961263601</v>
      </c>
      <c r="G383" t="s">
        <v>104</v>
      </c>
      <c r="H383" t="s">
        <v>25</v>
      </c>
      <c r="I383">
        <v>2609.2008383013499</v>
      </c>
    </row>
    <row r="384" spans="1:9" x14ac:dyDescent="0.3">
      <c r="A384" t="s">
        <v>106</v>
      </c>
      <c r="B384" t="s">
        <v>25</v>
      </c>
      <c r="C384">
        <f>'V1'!C385</f>
        <v>2447.0375420864202</v>
      </c>
      <c r="G384" t="s">
        <v>105</v>
      </c>
      <c r="H384" t="s">
        <v>25</v>
      </c>
      <c r="I384">
        <v>2324.0129961263601</v>
      </c>
    </row>
    <row r="385" spans="1:9" x14ac:dyDescent="0.3">
      <c r="A385" t="s">
        <v>107</v>
      </c>
      <c r="B385" t="s">
        <v>25</v>
      </c>
      <c r="C385">
        <f>'V1'!C386</f>
        <v>2312.60356936568</v>
      </c>
      <c r="G385" t="s">
        <v>106</v>
      </c>
      <c r="H385" t="s">
        <v>25</v>
      </c>
      <c r="I385">
        <v>2447.0375420864202</v>
      </c>
    </row>
    <row r="386" spans="1:9" x14ac:dyDescent="0.3">
      <c r="A386" t="s">
        <v>108</v>
      </c>
      <c r="B386" t="s">
        <v>25</v>
      </c>
      <c r="C386">
        <f>'V1'!C387</f>
        <v>1729.3554336167899</v>
      </c>
      <c r="G386" t="s">
        <v>107</v>
      </c>
      <c r="H386" t="s">
        <v>25</v>
      </c>
      <c r="I386">
        <v>2312.60356936568</v>
      </c>
    </row>
    <row r="387" spans="1:9" x14ac:dyDescent="0.3">
      <c r="A387" t="s">
        <v>109</v>
      </c>
      <c r="B387" t="s">
        <v>25</v>
      </c>
      <c r="C387">
        <f>'V1'!C388</f>
        <v>1558.6942040439501</v>
      </c>
      <c r="G387" t="s">
        <v>108</v>
      </c>
      <c r="H387" t="s">
        <v>25</v>
      </c>
      <c r="I387">
        <v>1729.3554336167899</v>
      </c>
    </row>
    <row r="388" spans="1:9" x14ac:dyDescent="0.3">
      <c r="A388" t="s">
        <v>110</v>
      </c>
      <c r="B388" t="s">
        <v>25</v>
      </c>
      <c r="C388">
        <f>'V1'!C389</f>
        <v>1178.10059387044</v>
      </c>
      <c r="G388" t="s">
        <v>109</v>
      </c>
      <c r="H388" t="s">
        <v>25</v>
      </c>
      <c r="I388">
        <v>1558.6942040439501</v>
      </c>
    </row>
    <row r="389" spans="1:9" x14ac:dyDescent="0.3">
      <c r="A389" t="s">
        <v>111</v>
      </c>
      <c r="B389" t="s">
        <v>25</v>
      </c>
      <c r="C389">
        <f>'V1'!C390</f>
        <v>1077.3615071746401</v>
      </c>
      <c r="G389" t="s">
        <v>110</v>
      </c>
      <c r="H389" t="s">
        <v>25</v>
      </c>
      <c r="I389">
        <v>1178.10059387044</v>
      </c>
    </row>
    <row r="390" spans="1:9" x14ac:dyDescent="0.3">
      <c r="A390" t="s">
        <v>112</v>
      </c>
      <c r="B390" t="s">
        <v>25</v>
      </c>
      <c r="C390">
        <f>'V1'!C391</f>
        <v>1425.1813412542199</v>
      </c>
      <c r="G390" t="s">
        <v>111</v>
      </c>
      <c r="H390" t="s">
        <v>25</v>
      </c>
      <c r="I390">
        <v>1077.3615071746401</v>
      </c>
    </row>
    <row r="391" spans="1:9" x14ac:dyDescent="0.3">
      <c r="A391" t="s">
        <v>113</v>
      </c>
      <c r="B391" t="s">
        <v>25</v>
      </c>
      <c r="C391">
        <f>'V1'!C392</f>
        <v>2098.8646694005301</v>
      </c>
      <c r="G391" t="s">
        <v>112</v>
      </c>
      <c r="H391" t="s">
        <v>25</v>
      </c>
      <c r="I391">
        <v>1425.1813412542199</v>
      </c>
    </row>
    <row r="392" spans="1:9" x14ac:dyDescent="0.3">
      <c r="A392" t="s">
        <v>114</v>
      </c>
      <c r="B392" t="s">
        <v>25</v>
      </c>
      <c r="C392">
        <f>'V1'!C393</f>
        <v>2031.0613436158301</v>
      </c>
      <c r="G392" t="s">
        <v>113</v>
      </c>
      <c r="H392" t="s">
        <v>25</v>
      </c>
      <c r="I392">
        <v>2098.8646694005301</v>
      </c>
    </row>
    <row r="393" spans="1:9" x14ac:dyDescent="0.3">
      <c r="A393" t="s">
        <v>115</v>
      </c>
      <c r="B393" t="s">
        <v>25</v>
      </c>
      <c r="C393">
        <f>'V1'!C394</f>
        <v>2386.6375368988301</v>
      </c>
      <c r="G393" t="s">
        <v>114</v>
      </c>
      <c r="H393" t="s">
        <v>25</v>
      </c>
      <c r="I393">
        <v>2031.0613436158301</v>
      </c>
    </row>
    <row r="394" spans="1:9" x14ac:dyDescent="0.3">
      <c r="C394">
        <f>'V1'!C395</f>
        <v>0</v>
      </c>
      <c r="G394" t="s">
        <v>115</v>
      </c>
      <c r="H394" t="s">
        <v>25</v>
      </c>
      <c r="I394">
        <v>2386.6375368988301</v>
      </c>
    </row>
    <row r="395" spans="1:9" x14ac:dyDescent="0.3">
      <c r="A395" t="s">
        <v>133</v>
      </c>
      <c r="C395">
        <f>'V1'!C396</f>
        <v>0</v>
      </c>
    </row>
    <row r="396" spans="1:9" x14ac:dyDescent="0.3">
      <c r="A396" t="s">
        <v>104</v>
      </c>
      <c r="B396" t="s">
        <v>122</v>
      </c>
      <c r="C396">
        <f>'V1'!C397</f>
        <v>162.13455856859301</v>
      </c>
      <c r="G396" t="s">
        <v>133</v>
      </c>
    </row>
    <row r="397" spans="1:9" x14ac:dyDescent="0.3">
      <c r="A397" t="s">
        <v>105</v>
      </c>
      <c r="B397" t="s">
        <v>122</v>
      </c>
      <c r="C397">
        <f>'V1'!C398</f>
        <v>161.570953150089</v>
      </c>
      <c r="G397" t="s">
        <v>104</v>
      </c>
      <c r="H397" t="s">
        <v>122</v>
      </c>
      <c r="I397">
        <v>162.13455856859301</v>
      </c>
    </row>
    <row r="398" spans="1:9" x14ac:dyDescent="0.3">
      <c r="A398" t="s">
        <v>106</v>
      </c>
      <c r="B398" t="s">
        <v>122</v>
      </c>
      <c r="C398">
        <f>'V1'!C399</f>
        <v>160.03115451131501</v>
      </c>
      <c r="G398" t="s">
        <v>105</v>
      </c>
      <c r="H398" t="s">
        <v>122</v>
      </c>
      <c r="I398">
        <v>161.570953150089</v>
      </c>
    </row>
    <row r="399" spans="1:9" x14ac:dyDescent="0.3">
      <c r="A399" t="s">
        <v>107</v>
      </c>
      <c r="B399" t="s">
        <v>122</v>
      </c>
      <c r="C399">
        <f>'V1'!C400</f>
        <v>157.92775045403701</v>
      </c>
      <c r="G399" t="s">
        <v>106</v>
      </c>
      <c r="H399" t="s">
        <v>122</v>
      </c>
      <c r="I399">
        <v>160.03115451131501</v>
      </c>
    </row>
    <row r="400" spans="1:9" x14ac:dyDescent="0.3">
      <c r="A400" t="s">
        <v>108</v>
      </c>
      <c r="B400" t="s">
        <v>122</v>
      </c>
      <c r="C400">
        <f>'V1'!C401</f>
        <v>155.82434639675901</v>
      </c>
      <c r="G400" t="s">
        <v>107</v>
      </c>
      <c r="H400" t="s">
        <v>122</v>
      </c>
      <c r="I400">
        <v>157.92775045403701</v>
      </c>
    </row>
    <row r="401" spans="1:9" x14ac:dyDescent="0.3">
      <c r="A401" t="s">
        <v>109</v>
      </c>
      <c r="B401" t="s">
        <v>122</v>
      </c>
      <c r="C401">
        <f>'V1'!C402</f>
        <v>154.28454775798599</v>
      </c>
      <c r="G401" t="s">
        <v>108</v>
      </c>
      <c r="H401" t="s">
        <v>122</v>
      </c>
      <c r="I401">
        <v>155.82434639675901</v>
      </c>
    </row>
    <row r="402" spans="1:9" x14ac:dyDescent="0.3">
      <c r="A402" t="s">
        <v>110</v>
      </c>
      <c r="B402" t="s">
        <v>122</v>
      </c>
      <c r="C402">
        <f>'V1'!C403</f>
        <v>153.72094233948201</v>
      </c>
      <c r="G402" t="s">
        <v>109</v>
      </c>
      <c r="H402" t="s">
        <v>122</v>
      </c>
      <c r="I402">
        <v>154.28454775798599</v>
      </c>
    </row>
    <row r="403" spans="1:9" x14ac:dyDescent="0.3">
      <c r="A403" t="s">
        <v>111</v>
      </c>
      <c r="B403" t="s">
        <v>122</v>
      </c>
      <c r="C403">
        <f>'V1'!C404</f>
        <v>154.28454775798599</v>
      </c>
      <c r="G403" t="s">
        <v>110</v>
      </c>
      <c r="H403" t="s">
        <v>122</v>
      </c>
      <c r="I403">
        <v>153.72094233948201</v>
      </c>
    </row>
    <row r="404" spans="1:9" x14ac:dyDescent="0.3">
      <c r="A404" t="s">
        <v>112</v>
      </c>
      <c r="B404" t="s">
        <v>122</v>
      </c>
      <c r="C404">
        <f>'V1'!C405</f>
        <v>155.82434639675901</v>
      </c>
      <c r="G404" t="s">
        <v>111</v>
      </c>
      <c r="H404" t="s">
        <v>122</v>
      </c>
      <c r="I404">
        <v>154.28454775798599</v>
      </c>
    </row>
    <row r="405" spans="1:9" x14ac:dyDescent="0.3">
      <c r="A405" t="s">
        <v>113</v>
      </c>
      <c r="B405" t="s">
        <v>122</v>
      </c>
      <c r="C405">
        <f>'V1'!C406</f>
        <v>157.92775045403701</v>
      </c>
      <c r="G405" t="s">
        <v>112</v>
      </c>
      <c r="H405" t="s">
        <v>122</v>
      </c>
      <c r="I405">
        <v>155.82434639675901</v>
      </c>
    </row>
    <row r="406" spans="1:9" x14ac:dyDescent="0.3">
      <c r="A406" t="s">
        <v>114</v>
      </c>
      <c r="B406" t="s">
        <v>122</v>
      </c>
      <c r="C406">
        <f>'V1'!C407</f>
        <v>160.03115451131501</v>
      </c>
      <c r="G406" t="s">
        <v>113</v>
      </c>
      <c r="H406" t="s">
        <v>122</v>
      </c>
      <c r="I406">
        <v>157.92775045403701</v>
      </c>
    </row>
    <row r="407" spans="1:9" x14ac:dyDescent="0.3">
      <c r="A407" t="s">
        <v>115</v>
      </c>
      <c r="B407" t="s">
        <v>122</v>
      </c>
      <c r="C407">
        <f>'V1'!C408</f>
        <v>161.570953150089</v>
      </c>
      <c r="G407" t="s">
        <v>114</v>
      </c>
      <c r="H407" t="s">
        <v>122</v>
      </c>
      <c r="I407">
        <v>160.03115451131501</v>
      </c>
    </row>
    <row r="408" spans="1:9" x14ac:dyDescent="0.3">
      <c r="C408">
        <f>'V1'!C409</f>
        <v>0</v>
      </c>
      <c r="G408" t="s">
        <v>115</v>
      </c>
      <c r="H408" t="s">
        <v>122</v>
      </c>
      <c r="I408">
        <v>161.570953150089</v>
      </c>
    </row>
    <row r="409" spans="1:9" x14ac:dyDescent="0.3">
      <c r="A409" t="s">
        <v>134</v>
      </c>
      <c r="C409">
        <f>'V1'!C410</f>
        <v>0</v>
      </c>
    </row>
    <row r="410" spans="1:9" x14ac:dyDescent="0.3">
      <c r="A410" t="s">
        <v>104</v>
      </c>
      <c r="B410" t="s">
        <v>122</v>
      </c>
      <c r="C410">
        <f>'V1'!C411</f>
        <v>163.95466919405999</v>
      </c>
      <c r="G410" t="s">
        <v>134</v>
      </c>
    </row>
    <row r="411" spans="1:9" x14ac:dyDescent="0.3">
      <c r="A411" t="s">
        <v>105</v>
      </c>
      <c r="B411" t="s">
        <v>122</v>
      </c>
      <c r="C411">
        <f>'V1'!C412</f>
        <v>180.31035833196501</v>
      </c>
      <c r="G411" t="s">
        <v>104</v>
      </c>
      <c r="H411" t="s">
        <v>122</v>
      </c>
      <c r="I411">
        <v>163.95466919405999</v>
      </c>
    </row>
    <row r="412" spans="1:9" x14ac:dyDescent="0.3">
      <c r="A412" t="s">
        <v>106</v>
      </c>
      <c r="B412" t="s">
        <v>122</v>
      </c>
      <c r="C412">
        <f>'V1'!C413</f>
        <v>181.814757015878</v>
      </c>
      <c r="G412" t="s">
        <v>105</v>
      </c>
      <c r="H412" t="s">
        <v>122</v>
      </c>
      <c r="I412">
        <v>180.31035833196501</v>
      </c>
    </row>
    <row r="413" spans="1:9" x14ac:dyDescent="0.3">
      <c r="A413" t="s">
        <v>107</v>
      </c>
      <c r="B413" t="s">
        <v>122</v>
      </c>
      <c r="C413">
        <f>'V1'!C414</f>
        <v>218.79764318097901</v>
      </c>
      <c r="G413" t="s">
        <v>106</v>
      </c>
      <c r="H413" t="s">
        <v>122</v>
      </c>
      <c r="I413">
        <v>181.814757015878</v>
      </c>
    </row>
    <row r="414" spans="1:9" x14ac:dyDescent="0.3">
      <c r="A414" t="s">
        <v>108</v>
      </c>
      <c r="B414" t="s">
        <v>122</v>
      </c>
      <c r="C414">
        <f>'V1'!C415</f>
        <v>250.744602431359</v>
      </c>
      <c r="G414" t="s">
        <v>107</v>
      </c>
      <c r="H414" t="s">
        <v>122</v>
      </c>
      <c r="I414">
        <v>218.79764318097901</v>
      </c>
    </row>
    <row r="415" spans="1:9" x14ac:dyDescent="0.3">
      <c r="A415" t="s">
        <v>109</v>
      </c>
      <c r="B415" t="s">
        <v>122</v>
      </c>
      <c r="C415">
        <f>'V1'!C416</f>
        <v>274.72754583403099</v>
      </c>
      <c r="G415" t="s">
        <v>108</v>
      </c>
      <c r="H415" t="s">
        <v>122</v>
      </c>
      <c r="I415">
        <v>250.744602431359</v>
      </c>
    </row>
    <row r="416" spans="1:9" x14ac:dyDescent="0.3">
      <c r="A416" t="s">
        <v>110</v>
      </c>
      <c r="B416" t="s">
        <v>122</v>
      </c>
      <c r="C416">
        <f>'V1'!C417</f>
        <v>266.12916641150298</v>
      </c>
      <c r="G416" t="s">
        <v>109</v>
      </c>
      <c r="H416" t="s">
        <v>122</v>
      </c>
      <c r="I416">
        <v>274.72754583403099</v>
      </c>
    </row>
    <row r="417" spans="1:9" x14ac:dyDescent="0.3">
      <c r="A417" t="s">
        <v>111</v>
      </c>
      <c r="B417" t="s">
        <v>122</v>
      </c>
      <c r="C417">
        <f>'V1'!C418</f>
        <v>262.33089527199297</v>
      </c>
      <c r="G417" t="s">
        <v>110</v>
      </c>
      <c r="H417" t="s">
        <v>122</v>
      </c>
      <c r="I417">
        <v>266.12916641150298</v>
      </c>
    </row>
    <row r="418" spans="1:9" x14ac:dyDescent="0.3">
      <c r="A418" t="s">
        <v>112</v>
      </c>
      <c r="B418" t="s">
        <v>122</v>
      </c>
      <c r="C418">
        <f>'V1'!C419</f>
        <v>236.48966899877601</v>
      </c>
      <c r="G418" t="s">
        <v>111</v>
      </c>
      <c r="H418" t="s">
        <v>122</v>
      </c>
      <c r="I418">
        <v>262.33089527199297</v>
      </c>
    </row>
    <row r="419" spans="1:9" x14ac:dyDescent="0.3">
      <c r="A419" t="s">
        <v>113</v>
      </c>
      <c r="B419" t="s">
        <v>122</v>
      </c>
      <c r="C419">
        <f>'V1'!C420</f>
        <v>207.43048993917299</v>
      </c>
      <c r="G419" t="s">
        <v>112</v>
      </c>
      <c r="H419" t="s">
        <v>122</v>
      </c>
      <c r="I419">
        <v>236.48966899877601</v>
      </c>
    </row>
    <row r="420" spans="1:9" x14ac:dyDescent="0.3">
      <c r="A420" t="s">
        <v>114</v>
      </c>
      <c r="B420" t="s">
        <v>122</v>
      </c>
      <c r="C420">
        <f>'V1'!C421</f>
        <v>176.19728499686201</v>
      </c>
      <c r="G420" t="s">
        <v>113</v>
      </c>
      <c r="H420" t="s">
        <v>122</v>
      </c>
      <c r="I420">
        <v>207.43048993917299</v>
      </c>
    </row>
    <row r="421" spans="1:9" x14ac:dyDescent="0.3">
      <c r="A421" t="s">
        <v>115</v>
      </c>
      <c r="B421" t="s">
        <v>122</v>
      </c>
      <c r="C421">
        <f>'V1'!C422</f>
        <v>160.39230758728701</v>
      </c>
      <c r="G421" t="s">
        <v>114</v>
      </c>
      <c r="H421" t="s">
        <v>122</v>
      </c>
      <c r="I421">
        <v>176.19728499686201</v>
      </c>
    </row>
    <row r="422" spans="1:9" x14ac:dyDescent="0.3">
      <c r="C422">
        <f>'V1'!C423</f>
        <v>0</v>
      </c>
      <c r="G422" t="s">
        <v>115</v>
      </c>
      <c r="H422" t="s">
        <v>122</v>
      </c>
      <c r="I422">
        <v>160.39230758728701</v>
      </c>
    </row>
    <row r="423" spans="1:9" x14ac:dyDescent="0.3">
      <c r="A423" t="s">
        <v>135</v>
      </c>
      <c r="C423">
        <f>'V1'!C424</f>
        <v>0</v>
      </c>
    </row>
    <row r="424" spans="1:9" x14ac:dyDescent="0.3">
      <c r="A424" t="s">
        <v>104</v>
      </c>
      <c r="B424" t="s">
        <v>101</v>
      </c>
      <c r="C424">
        <f>'V1'!C425</f>
        <v>24</v>
      </c>
      <c r="G424" t="s">
        <v>135</v>
      </c>
    </row>
    <row r="425" spans="1:9" x14ac:dyDescent="0.3">
      <c r="A425" t="s">
        <v>105</v>
      </c>
      <c r="B425" t="s">
        <v>101</v>
      </c>
      <c r="C425">
        <f>'V1'!C426</f>
        <v>24</v>
      </c>
      <c r="G425" t="s">
        <v>104</v>
      </c>
      <c r="H425" t="s">
        <v>101</v>
      </c>
      <c r="I425">
        <v>24</v>
      </c>
    </row>
    <row r="426" spans="1:9" x14ac:dyDescent="0.3">
      <c r="A426" t="s">
        <v>106</v>
      </c>
      <c r="B426" t="s">
        <v>101</v>
      </c>
      <c r="C426">
        <f>'V1'!C427</f>
        <v>24</v>
      </c>
      <c r="G426" t="s">
        <v>105</v>
      </c>
      <c r="H426" t="s">
        <v>101</v>
      </c>
      <c r="I426">
        <v>24</v>
      </c>
    </row>
    <row r="427" spans="1:9" x14ac:dyDescent="0.3">
      <c r="A427" t="s">
        <v>107</v>
      </c>
      <c r="B427" t="s">
        <v>101</v>
      </c>
      <c r="C427">
        <f>'V1'!C428</f>
        <v>24</v>
      </c>
      <c r="G427" t="s">
        <v>106</v>
      </c>
      <c r="H427" t="s">
        <v>101</v>
      </c>
      <c r="I427">
        <v>24</v>
      </c>
    </row>
    <row r="428" spans="1:9" x14ac:dyDescent="0.3">
      <c r="A428" t="s">
        <v>108</v>
      </c>
      <c r="B428" t="s">
        <v>101</v>
      </c>
      <c r="C428">
        <f>'V1'!C429</f>
        <v>24</v>
      </c>
      <c r="G428" t="s">
        <v>107</v>
      </c>
      <c r="H428" t="s">
        <v>101</v>
      </c>
      <c r="I428">
        <v>24</v>
      </c>
    </row>
    <row r="429" spans="1:9" x14ac:dyDescent="0.3">
      <c r="A429" t="s">
        <v>109</v>
      </c>
      <c r="B429" t="s">
        <v>101</v>
      </c>
      <c r="C429">
        <f>'V1'!C430</f>
        <v>24</v>
      </c>
      <c r="G429" t="s">
        <v>108</v>
      </c>
      <c r="H429" t="s">
        <v>101</v>
      </c>
      <c r="I429">
        <v>24</v>
      </c>
    </row>
    <row r="430" spans="1:9" x14ac:dyDescent="0.3">
      <c r="A430" t="s">
        <v>110</v>
      </c>
      <c r="B430" t="s">
        <v>101</v>
      </c>
      <c r="C430">
        <f>'V1'!C431</f>
        <v>24</v>
      </c>
      <c r="G430" t="s">
        <v>109</v>
      </c>
      <c r="H430" t="s">
        <v>101</v>
      </c>
      <c r="I430">
        <v>24</v>
      </c>
    </row>
    <row r="431" spans="1:9" x14ac:dyDescent="0.3">
      <c r="A431" t="s">
        <v>111</v>
      </c>
      <c r="B431" t="s">
        <v>101</v>
      </c>
      <c r="C431">
        <f>'V1'!C432</f>
        <v>24</v>
      </c>
      <c r="G431" t="s">
        <v>110</v>
      </c>
      <c r="H431" t="s">
        <v>101</v>
      </c>
      <c r="I431">
        <v>24</v>
      </c>
    </row>
    <row r="432" spans="1:9" x14ac:dyDescent="0.3">
      <c r="A432" t="s">
        <v>112</v>
      </c>
      <c r="B432" t="s">
        <v>101</v>
      </c>
      <c r="C432">
        <f>'V1'!C433</f>
        <v>24</v>
      </c>
      <c r="G432" t="s">
        <v>111</v>
      </c>
      <c r="H432" t="s">
        <v>101</v>
      </c>
      <c r="I432">
        <v>24</v>
      </c>
    </row>
    <row r="433" spans="1:9" x14ac:dyDescent="0.3">
      <c r="A433" t="s">
        <v>113</v>
      </c>
      <c r="B433" t="s">
        <v>101</v>
      </c>
      <c r="C433">
        <f>'V1'!C434</f>
        <v>24</v>
      </c>
      <c r="G433" t="s">
        <v>112</v>
      </c>
      <c r="H433" t="s">
        <v>101</v>
      </c>
      <c r="I433">
        <v>24</v>
      </c>
    </row>
    <row r="434" spans="1:9" x14ac:dyDescent="0.3">
      <c r="A434" t="s">
        <v>114</v>
      </c>
      <c r="B434" t="s">
        <v>101</v>
      </c>
      <c r="C434">
        <f>'V1'!C435</f>
        <v>24</v>
      </c>
      <c r="G434" t="s">
        <v>113</v>
      </c>
      <c r="H434" t="s">
        <v>101</v>
      </c>
      <c r="I434">
        <v>24</v>
      </c>
    </row>
    <row r="435" spans="1:9" x14ac:dyDescent="0.3">
      <c r="A435" t="s">
        <v>115</v>
      </c>
      <c r="B435" t="s">
        <v>101</v>
      </c>
      <c r="C435">
        <f>'V1'!C436</f>
        <v>24</v>
      </c>
      <c r="G435" t="s">
        <v>114</v>
      </c>
      <c r="H435" t="s">
        <v>101</v>
      </c>
      <c r="I435">
        <v>24</v>
      </c>
    </row>
    <row r="436" spans="1:9" x14ac:dyDescent="0.3">
      <c r="C436">
        <f>'V1'!C437</f>
        <v>0</v>
      </c>
      <c r="G436" t="s">
        <v>115</v>
      </c>
      <c r="H436" t="s">
        <v>101</v>
      </c>
      <c r="I436">
        <v>24</v>
      </c>
    </row>
    <row r="437" spans="1:9" x14ac:dyDescent="0.3">
      <c r="C437">
        <f>'V1'!C438</f>
        <v>0</v>
      </c>
    </row>
    <row r="438" spans="1:9" x14ac:dyDescent="0.3">
      <c r="A438" t="s">
        <v>136</v>
      </c>
      <c r="B438" t="s">
        <v>25</v>
      </c>
      <c r="C438">
        <f>'V1'!C439</f>
        <v>0</v>
      </c>
    </row>
    <row r="439" spans="1:9" x14ac:dyDescent="0.3">
      <c r="A439" t="s">
        <v>137</v>
      </c>
      <c r="B439" t="s">
        <v>25</v>
      </c>
      <c r="C439">
        <f>'V1'!C440</f>
        <v>0</v>
      </c>
      <c r="G439" t="s">
        <v>136</v>
      </c>
      <c r="H439" t="s">
        <v>25</v>
      </c>
      <c r="I439">
        <v>0</v>
      </c>
    </row>
    <row r="440" spans="1:9" x14ac:dyDescent="0.3">
      <c r="A440" t="s">
        <v>138</v>
      </c>
      <c r="B440" t="s">
        <v>25</v>
      </c>
      <c r="C440">
        <f>'V1'!C441</f>
        <v>168.450283177778</v>
      </c>
      <c r="G440" t="s">
        <v>137</v>
      </c>
      <c r="H440" t="s">
        <v>25</v>
      </c>
      <c r="I440">
        <v>0</v>
      </c>
    </row>
    <row r="441" spans="1:9" x14ac:dyDescent="0.3">
      <c r="A441" t="s">
        <v>139</v>
      </c>
      <c r="B441" t="s">
        <v>25</v>
      </c>
      <c r="C441">
        <f>'V1'!C442</f>
        <v>0</v>
      </c>
      <c r="G441" t="s">
        <v>138</v>
      </c>
      <c r="H441" t="s">
        <v>25</v>
      </c>
      <c r="I441">
        <v>168.450283177778</v>
      </c>
    </row>
    <row r="442" spans="1:9" x14ac:dyDescent="0.3">
      <c r="C442">
        <f>'V1'!C443</f>
        <v>0</v>
      </c>
      <c r="G442" t="s">
        <v>139</v>
      </c>
      <c r="H442" t="s">
        <v>25</v>
      </c>
      <c r="I442">
        <v>0</v>
      </c>
    </row>
    <row r="443" spans="1:9" x14ac:dyDescent="0.3">
      <c r="A443" t="s">
        <v>140</v>
      </c>
      <c r="B443" t="s">
        <v>25</v>
      </c>
      <c r="C443">
        <f>'V1'!C444</f>
        <v>0</v>
      </c>
    </row>
    <row r="444" spans="1:9" x14ac:dyDescent="0.3">
      <c r="A444" t="s">
        <v>141</v>
      </c>
      <c r="B444" t="s">
        <v>25</v>
      </c>
      <c r="C444">
        <f>'V1'!C445</f>
        <v>0</v>
      </c>
      <c r="G444" t="s">
        <v>140</v>
      </c>
      <c r="H444" t="s">
        <v>25</v>
      </c>
    </row>
    <row r="445" spans="1:9" x14ac:dyDescent="0.3">
      <c r="A445" t="s">
        <v>142</v>
      </c>
      <c r="B445" t="s">
        <v>25</v>
      </c>
      <c r="C445">
        <f>'V1'!C446</f>
        <v>0</v>
      </c>
      <c r="G445" t="s">
        <v>141</v>
      </c>
      <c r="H445" t="s">
        <v>25</v>
      </c>
    </row>
    <row r="446" spans="1:9" x14ac:dyDescent="0.3">
      <c r="C446">
        <f>'V1'!C447</f>
        <v>0</v>
      </c>
      <c r="G446" t="s">
        <v>142</v>
      </c>
      <c r="H446" t="s">
        <v>25</v>
      </c>
    </row>
    <row r="447" spans="1:9" x14ac:dyDescent="0.3">
      <c r="A447" t="s">
        <v>143</v>
      </c>
      <c r="B447" t="s">
        <v>25</v>
      </c>
      <c r="C447">
        <f>'V1'!C448</f>
        <v>0</v>
      </c>
    </row>
    <row r="448" spans="1:9" x14ac:dyDescent="0.3">
      <c r="A448" t="s">
        <v>144</v>
      </c>
      <c r="B448" t="s">
        <v>25</v>
      </c>
      <c r="C448">
        <f>'V1'!C449</f>
        <v>0</v>
      </c>
      <c r="G448" t="s">
        <v>143</v>
      </c>
      <c r="H448" t="s">
        <v>25</v>
      </c>
    </row>
    <row r="449" spans="1:9" x14ac:dyDescent="0.3">
      <c r="A449" t="s">
        <v>145</v>
      </c>
      <c r="B449" t="s">
        <v>25</v>
      </c>
      <c r="C449">
        <f>'V1'!C450</f>
        <v>0</v>
      </c>
      <c r="G449" t="s">
        <v>144</v>
      </c>
      <c r="H449" t="s">
        <v>25</v>
      </c>
    </row>
    <row r="450" spans="1:9" x14ac:dyDescent="0.3">
      <c r="A450" t="s">
        <v>146</v>
      </c>
      <c r="B450" t="s">
        <v>25</v>
      </c>
      <c r="C450">
        <f>'V1'!C451</f>
        <v>0</v>
      </c>
      <c r="G450" t="s">
        <v>145</v>
      </c>
      <c r="H450" t="s">
        <v>25</v>
      </c>
    </row>
    <row r="451" spans="1:9" x14ac:dyDescent="0.3">
      <c r="C451">
        <f>'V1'!C452</f>
        <v>0</v>
      </c>
      <c r="G451" t="s">
        <v>146</v>
      </c>
      <c r="H451" t="s">
        <v>25</v>
      </c>
    </row>
    <row r="452" spans="1:9" x14ac:dyDescent="0.3">
      <c r="A452" t="s">
        <v>147</v>
      </c>
      <c r="C452">
        <f>'V1'!C453</f>
        <v>0</v>
      </c>
    </row>
    <row r="453" spans="1:9" x14ac:dyDescent="0.3">
      <c r="A453" t="s">
        <v>148</v>
      </c>
      <c r="B453" t="s">
        <v>25</v>
      </c>
      <c r="C453">
        <f>'V1'!C454</f>
        <v>12451.197234719401</v>
      </c>
      <c r="G453" t="s">
        <v>147</v>
      </c>
    </row>
    <row r="454" spans="1:9" x14ac:dyDescent="0.3">
      <c r="A454" t="s">
        <v>149</v>
      </c>
      <c r="B454" t="s">
        <v>25</v>
      </c>
      <c r="C454">
        <f>'V1'!C455</f>
        <v>913.79203156326503</v>
      </c>
      <c r="G454" t="s">
        <v>148</v>
      </c>
      <c r="H454" t="s">
        <v>25</v>
      </c>
      <c r="I454">
        <v>12451.197234719401</v>
      </c>
    </row>
    <row r="455" spans="1:9" x14ac:dyDescent="0.3">
      <c r="C455">
        <f>'V1'!C456</f>
        <v>0</v>
      </c>
      <c r="G455" t="s">
        <v>149</v>
      </c>
      <c r="H455" t="s">
        <v>25</v>
      </c>
      <c r="I455">
        <v>913.79203156326503</v>
      </c>
    </row>
    <row r="456" spans="1:9" x14ac:dyDescent="0.3">
      <c r="C456">
        <f>'V1'!C457</f>
        <v>0</v>
      </c>
    </row>
    <row r="457" spans="1:9" x14ac:dyDescent="0.3">
      <c r="C457">
        <f>'V1'!C458</f>
        <v>0</v>
      </c>
    </row>
    <row r="458" spans="1:9" x14ac:dyDescent="0.3">
      <c r="C458">
        <f>'V1'!C459</f>
        <v>0</v>
      </c>
    </row>
    <row r="459" spans="1:9" x14ac:dyDescent="0.3">
      <c r="C459">
        <f>'V1'!C460</f>
        <v>0</v>
      </c>
    </row>
    <row r="460" spans="1:9" x14ac:dyDescent="0.3">
      <c r="C460">
        <f>'V1'!C461</f>
        <v>0</v>
      </c>
    </row>
    <row r="461" spans="1:9" x14ac:dyDescent="0.3">
      <c r="C461">
        <f>'V1'!C462</f>
        <v>0</v>
      </c>
    </row>
    <row r="462" spans="1:9" x14ac:dyDescent="0.3">
      <c r="C462">
        <f>'V1'!C463</f>
        <v>0</v>
      </c>
    </row>
    <row r="463" spans="1:9" x14ac:dyDescent="0.3">
      <c r="C463">
        <f>'V1'!C464</f>
        <v>0</v>
      </c>
    </row>
    <row r="464" spans="1:9" x14ac:dyDescent="0.3">
      <c r="C464">
        <f>'V1'!C465</f>
        <v>0</v>
      </c>
    </row>
    <row r="465" spans="1:9" x14ac:dyDescent="0.3">
      <c r="C465">
        <f>'V1'!C466</f>
        <v>0</v>
      </c>
    </row>
    <row r="466" spans="1:9" x14ac:dyDescent="0.3">
      <c r="A466" t="s">
        <v>150</v>
      </c>
      <c r="C466">
        <f>'V1'!C467</f>
        <v>0</v>
      </c>
    </row>
    <row r="467" spans="1:9" x14ac:dyDescent="0.3">
      <c r="A467" t="s">
        <v>151</v>
      </c>
      <c r="C467">
        <f>'V1'!C468</f>
        <v>0</v>
      </c>
      <c r="G467" t="s">
        <v>150</v>
      </c>
    </row>
    <row r="468" spans="1:9" x14ac:dyDescent="0.3">
      <c r="A468" t="s">
        <v>104</v>
      </c>
      <c r="B468" t="s">
        <v>152</v>
      </c>
      <c r="C468">
        <f>'V1'!C469</f>
        <v>68.552361776202602</v>
      </c>
      <c r="G468" t="s">
        <v>151</v>
      </c>
    </row>
    <row r="469" spans="1:9" x14ac:dyDescent="0.3">
      <c r="A469" t="s">
        <v>105</v>
      </c>
      <c r="B469" t="s">
        <v>152</v>
      </c>
      <c r="C469">
        <f>'V1'!C470</f>
        <v>98.325043143231994</v>
      </c>
      <c r="G469" t="s">
        <v>104</v>
      </c>
      <c r="H469" t="s">
        <v>152</v>
      </c>
      <c r="I469">
        <v>68.552361776202602</v>
      </c>
    </row>
    <row r="470" spans="1:9" x14ac:dyDescent="0.3">
      <c r="A470" t="s">
        <v>106</v>
      </c>
      <c r="B470" t="s">
        <v>152</v>
      </c>
      <c r="C470">
        <f>'V1'!C471</f>
        <v>66.787181380193701</v>
      </c>
      <c r="G470" t="s">
        <v>105</v>
      </c>
      <c r="H470" t="s">
        <v>152</v>
      </c>
      <c r="I470">
        <v>98.325043143231994</v>
      </c>
    </row>
    <row r="471" spans="1:9" x14ac:dyDescent="0.3">
      <c r="A471" t="s">
        <v>107</v>
      </c>
      <c r="B471" t="s">
        <v>152</v>
      </c>
      <c r="C471">
        <f>'V1'!C472</f>
        <v>67.640652860696804</v>
      </c>
      <c r="G471" t="s">
        <v>106</v>
      </c>
      <c r="H471" t="s">
        <v>152</v>
      </c>
      <c r="I471">
        <v>66.787181380193701</v>
      </c>
    </row>
    <row r="472" spans="1:9" x14ac:dyDescent="0.3">
      <c r="A472" t="s">
        <v>108</v>
      </c>
      <c r="B472" t="s">
        <v>152</v>
      </c>
      <c r="C472">
        <f>'V1'!C473</f>
        <v>63.983358050246999</v>
      </c>
      <c r="G472" t="s">
        <v>107</v>
      </c>
      <c r="H472" t="s">
        <v>152</v>
      </c>
      <c r="I472">
        <v>67.640652860696804</v>
      </c>
    </row>
    <row r="473" spans="1:9" x14ac:dyDescent="0.3">
      <c r="A473" t="s">
        <v>109</v>
      </c>
      <c r="B473" t="s">
        <v>152</v>
      </c>
      <c r="C473">
        <f>'V1'!C474</f>
        <v>58.811366028607303</v>
      </c>
      <c r="G473" t="s">
        <v>108</v>
      </c>
      <c r="H473" t="s">
        <v>152</v>
      </c>
      <c r="I473">
        <v>63.983358050246999</v>
      </c>
    </row>
    <row r="474" spans="1:9" x14ac:dyDescent="0.3">
      <c r="A474" t="s">
        <v>110</v>
      </c>
      <c r="B474" t="s">
        <v>152</v>
      </c>
      <c r="C474">
        <f>'V1'!C475</f>
        <v>54.7258794422942</v>
      </c>
      <c r="G474" t="s">
        <v>109</v>
      </c>
      <c r="H474" t="s">
        <v>152</v>
      </c>
      <c r="I474">
        <v>58.811366028607303</v>
      </c>
    </row>
    <row r="475" spans="1:9" x14ac:dyDescent="0.3">
      <c r="A475" t="s">
        <v>111</v>
      </c>
      <c r="B475" t="s">
        <v>152</v>
      </c>
      <c r="C475">
        <f>'V1'!C476</f>
        <v>51.642153169004601</v>
      </c>
      <c r="G475" t="s">
        <v>110</v>
      </c>
      <c r="H475" t="s">
        <v>152</v>
      </c>
      <c r="I475">
        <v>54.7258794422942</v>
      </c>
    </row>
    <row r="476" spans="1:9" x14ac:dyDescent="0.3">
      <c r="A476" t="s">
        <v>112</v>
      </c>
      <c r="B476" t="s">
        <v>152</v>
      </c>
      <c r="C476">
        <f>'V1'!C477</f>
        <v>57.366232896917097</v>
      </c>
      <c r="G476" t="s">
        <v>111</v>
      </c>
      <c r="H476" t="s">
        <v>152</v>
      </c>
      <c r="I476">
        <v>51.642153169004601</v>
      </c>
    </row>
    <row r="477" spans="1:9" x14ac:dyDescent="0.3">
      <c r="A477" t="s">
        <v>113</v>
      </c>
      <c r="B477" t="s">
        <v>152</v>
      </c>
      <c r="C477">
        <f>'V1'!C478</f>
        <v>60.406944780939497</v>
      </c>
      <c r="G477" t="s">
        <v>112</v>
      </c>
      <c r="H477" t="s">
        <v>152</v>
      </c>
      <c r="I477">
        <v>57.366232896917097</v>
      </c>
    </row>
    <row r="478" spans="1:9" x14ac:dyDescent="0.3">
      <c r="A478" t="s">
        <v>114</v>
      </c>
      <c r="B478" t="s">
        <v>152</v>
      </c>
      <c r="C478">
        <f>'V1'!C479</f>
        <v>62.1649409471285</v>
      </c>
      <c r="G478" t="s">
        <v>113</v>
      </c>
      <c r="H478" t="s">
        <v>152</v>
      </c>
      <c r="I478">
        <v>60.406944780939497</v>
      </c>
    </row>
    <row r="479" spans="1:9" x14ac:dyDescent="0.3">
      <c r="A479" t="s">
        <v>115</v>
      </c>
      <c r="B479" t="s">
        <v>152</v>
      </c>
      <c r="C479">
        <f>'V1'!C480</f>
        <v>63.108460914153</v>
      </c>
      <c r="G479" t="s">
        <v>114</v>
      </c>
      <c r="H479" t="s">
        <v>152</v>
      </c>
      <c r="I479">
        <v>62.1649409471285</v>
      </c>
    </row>
    <row r="480" spans="1:9" x14ac:dyDescent="0.3">
      <c r="C480">
        <f>'V1'!C481</f>
        <v>0</v>
      </c>
      <c r="G480" t="s">
        <v>115</v>
      </c>
      <c r="H480" t="s">
        <v>152</v>
      </c>
      <c r="I480">
        <v>63.108460914153</v>
      </c>
    </row>
    <row r="481" spans="1:8" x14ac:dyDescent="0.3">
      <c r="A481" t="s">
        <v>153</v>
      </c>
      <c r="C481">
        <f>'V1'!C482</f>
        <v>0</v>
      </c>
    </row>
    <row r="482" spans="1:8" x14ac:dyDescent="0.3">
      <c r="A482" t="s">
        <v>104</v>
      </c>
      <c r="B482" t="s">
        <v>152</v>
      </c>
      <c r="C482">
        <f>'V1'!C483</f>
        <v>0</v>
      </c>
      <c r="G482" t="s">
        <v>153</v>
      </c>
    </row>
    <row r="483" spans="1:8" x14ac:dyDescent="0.3">
      <c r="A483" t="s">
        <v>105</v>
      </c>
      <c r="B483" t="s">
        <v>152</v>
      </c>
      <c r="C483">
        <f>'V1'!C484</f>
        <v>0</v>
      </c>
      <c r="G483" t="s">
        <v>104</v>
      </c>
      <c r="H483" t="s">
        <v>152</v>
      </c>
    </row>
    <row r="484" spans="1:8" x14ac:dyDescent="0.3">
      <c r="A484" t="s">
        <v>106</v>
      </c>
      <c r="B484" t="s">
        <v>152</v>
      </c>
      <c r="C484">
        <f>'V1'!C485</f>
        <v>0</v>
      </c>
      <c r="G484" t="s">
        <v>105</v>
      </c>
      <c r="H484" t="s">
        <v>152</v>
      </c>
    </row>
    <row r="485" spans="1:8" x14ac:dyDescent="0.3">
      <c r="A485" t="s">
        <v>107</v>
      </c>
      <c r="B485" t="s">
        <v>152</v>
      </c>
      <c r="C485">
        <f>'V1'!C486</f>
        <v>0</v>
      </c>
      <c r="G485" t="s">
        <v>106</v>
      </c>
      <c r="H485" t="s">
        <v>152</v>
      </c>
    </row>
    <row r="486" spans="1:8" x14ac:dyDescent="0.3">
      <c r="A486" t="s">
        <v>108</v>
      </c>
      <c r="B486" t="s">
        <v>152</v>
      </c>
      <c r="C486">
        <f>'V1'!C487</f>
        <v>0</v>
      </c>
      <c r="G486" t="s">
        <v>107</v>
      </c>
      <c r="H486" t="s">
        <v>152</v>
      </c>
    </row>
    <row r="487" spans="1:8" x14ac:dyDescent="0.3">
      <c r="A487" t="s">
        <v>109</v>
      </c>
      <c r="B487" t="s">
        <v>152</v>
      </c>
      <c r="C487">
        <f>'V1'!C488</f>
        <v>0</v>
      </c>
      <c r="G487" t="s">
        <v>108</v>
      </c>
      <c r="H487" t="s">
        <v>152</v>
      </c>
    </row>
    <row r="488" spans="1:8" x14ac:dyDescent="0.3">
      <c r="A488" t="s">
        <v>110</v>
      </c>
      <c r="B488" t="s">
        <v>152</v>
      </c>
      <c r="C488">
        <f>'V1'!C489</f>
        <v>0</v>
      </c>
      <c r="G488" t="s">
        <v>109</v>
      </c>
      <c r="H488" t="s">
        <v>152</v>
      </c>
    </row>
    <row r="489" spans="1:8" x14ac:dyDescent="0.3">
      <c r="A489" t="s">
        <v>111</v>
      </c>
      <c r="B489" t="s">
        <v>152</v>
      </c>
      <c r="C489">
        <f>'V1'!C490</f>
        <v>0</v>
      </c>
      <c r="G489" t="s">
        <v>110</v>
      </c>
      <c r="H489" t="s">
        <v>152</v>
      </c>
    </row>
    <row r="490" spans="1:8" x14ac:dyDescent="0.3">
      <c r="A490" t="s">
        <v>112</v>
      </c>
      <c r="B490" t="s">
        <v>152</v>
      </c>
      <c r="C490">
        <f>'V1'!C491</f>
        <v>0</v>
      </c>
      <c r="G490" t="s">
        <v>111</v>
      </c>
      <c r="H490" t="s">
        <v>152</v>
      </c>
    </row>
    <row r="491" spans="1:8" x14ac:dyDescent="0.3">
      <c r="A491" t="s">
        <v>113</v>
      </c>
      <c r="B491" t="s">
        <v>152</v>
      </c>
      <c r="C491">
        <f>'V1'!C492</f>
        <v>0</v>
      </c>
      <c r="G491" t="s">
        <v>112</v>
      </c>
      <c r="H491" t="s">
        <v>152</v>
      </c>
    </row>
    <row r="492" spans="1:8" x14ac:dyDescent="0.3">
      <c r="A492" t="s">
        <v>114</v>
      </c>
      <c r="B492" t="s">
        <v>152</v>
      </c>
      <c r="C492">
        <f>'V1'!C493</f>
        <v>0</v>
      </c>
      <c r="G492" t="s">
        <v>113</v>
      </c>
      <c r="H492" t="s">
        <v>152</v>
      </c>
    </row>
    <row r="493" spans="1:8" x14ac:dyDescent="0.3">
      <c r="A493" t="s">
        <v>115</v>
      </c>
      <c r="B493" t="s">
        <v>152</v>
      </c>
      <c r="C493">
        <f>'V1'!C494</f>
        <v>0</v>
      </c>
      <c r="G493" t="s">
        <v>114</v>
      </c>
      <c r="H493" t="s">
        <v>152</v>
      </c>
    </row>
    <row r="494" spans="1:8" x14ac:dyDescent="0.3">
      <c r="C494">
        <f>'V1'!C495</f>
        <v>0</v>
      </c>
      <c r="G494" t="s">
        <v>115</v>
      </c>
      <c r="H494" t="s">
        <v>152</v>
      </c>
    </row>
    <row r="495" spans="1:8" x14ac:dyDescent="0.3">
      <c r="A495" t="s">
        <v>154</v>
      </c>
      <c r="C495">
        <f>'V1'!C496</f>
        <v>0</v>
      </c>
    </row>
    <row r="496" spans="1:8" x14ac:dyDescent="0.3">
      <c r="A496" t="s">
        <v>104</v>
      </c>
      <c r="B496" t="s">
        <v>152</v>
      </c>
      <c r="C496">
        <f>'V1'!C497</f>
        <v>372.88421052631497</v>
      </c>
      <c r="G496" t="s">
        <v>154</v>
      </c>
    </row>
    <row r="497" spans="1:9" x14ac:dyDescent="0.3">
      <c r="A497" t="s">
        <v>105</v>
      </c>
      <c r="B497" t="s">
        <v>152</v>
      </c>
      <c r="C497">
        <f>'V1'!C498</f>
        <v>372.88421052631497</v>
      </c>
      <c r="G497" t="s">
        <v>104</v>
      </c>
      <c r="H497" t="s">
        <v>152</v>
      </c>
      <c r="I497">
        <v>372.88421052631497</v>
      </c>
    </row>
    <row r="498" spans="1:9" x14ac:dyDescent="0.3">
      <c r="A498" t="s">
        <v>106</v>
      </c>
      <c r="B498" t="s">
        <v>152</v>
      </c>
      <c r="C498">
        <f>'V1'!C499</f>
        <v>372.88421052631497</v>
      </c>
      <c r="G498" t="s">
        <v>105</v>
      </c>
      <c r="H498" t="s">
        <v>152</v>
      </c>
      <c r="I498">
        <v>372.88421052631497</v>
      </c>
    </row>
    <row r="499" spans="1:9" x14ac:dyDescent="0.3">
      <c r="A499" t="s">
        <v>107</v>
      </c>
      <c r="B499" t="s">
        <v>152</v>
      </c>
      <c r="C499">
        <f>'V1'!C500</f>
        <v>372.88421052631497</v>
      </c>
      <c r="G499" t="s">
        <v>106</v>
      </c>
      <c r="H499" t="s">
        <v>152</v>
      </c>
      <c r="I499">
        <v>372.88421052631497</v>
      </c>
    </row>
    <row r="500" spans="1:9" x14ac:dyDescent="0.3">
      <c r="A500" t="s">
        <v>108</v>
      </c>
      <c r="B500" t="s">
        <v>152</v>
      </c>
      <c r="C500">
        <f>'V1'!C501</f>
        <v>372.88421052631497</v>
      </c>
      <c r="G500" t="s">
        <v>107</v>
      </c>
      <c r="H500" t="s">
        <v>152</v>
      </c>
      <c r="I500">
        <v>372.88421052631497</v>
      </c>
    </row>
    <row r="501" spans="1:9" x14ac:dyDescent="0.3">
      <c r="A501" t="s">
        <v>109</v>
      </c>
      <c r="B501" t="s">
        <v>152</v>
      </c>
      <c r="C501">
        <f>'V1'!C502</f>
        <v>372.88421052631497</v>
      </c>
      <c r="G501" t="s">
        <v>108</v>
      </c>
      <c r="H501" t="s">
        <v>152</v>
      </c>
      <c r="I501">
        <v>372.88421052631497</v>
      </c>
    </row>
    <row r="502" spans="1:9" x14ac:dyDescent="0.3">
      <c r="A502" t="s">
        <v>110</v>
      </c>
      <c r="B502" t="s">
        <v>152</v>
      </c>
      <c r="C502">
        <f>'V1'!C503</f>
        <v>372.88421052631497</v>
      </c>
      <c r="G502" t="s">
        <v>109</v>
      </c>
      <c r="H502" t="s">
        <v>152</v>
      </c>
      <c r="I502">
        <v>372.88421052631497</v>
      </c>
    </row>
    <row r="503" spans="1:9" x14ac:dyDescent="0.3">
      <c r="A503" t="s">
        <v>111</v>
      </c>
      <c r="B503" t="s">
        <v>152</v>
      </c>
      <c r="C503">
        <f>'V1'!C504</f>
        <v>372.88421052631497</v>
      </c>
      <c r="G503" t="s">
        <v>110</v>
      </c>
      <c r="H503" t="s">
        <v>152</v>
      </c>
      <c r="I503">
        <v>372.88421052631497</v>
      </c>
    </row>
    <row r="504" spans="1:9" x14ac:dyDescent="0.3">
      <c r="A504" t="s">
        <v>112</v>
      </c>
      <c r="B504" t="s">
        <v>152</v>
      </c>
      <c r="C504">
        <f>'V1'!C505</f>
        <v>372.88421052631497</v>
      </c>
      <c r="G504" t="s">
        <v>111</v>
      </c>
      <c r="H504" t="s">
        <v>152</v>
      </c>
      <c r="I504">
        <v>372.88421052631497</v>
      </c>
    </row>
    <row r="505" spans="1:9" x14ac:dyDescent="0.3">
      <c r="A505" t="s">
        <v>113</v>
      </c>
      <c r="B505" t="s">
        <v>152</v>
      </c>
      <c r="C505">
        <f>'V1'!C506</f>
        <v>372.88421052631497</v>
      </c>
      <c r="G505" t="s">
        <v>112</v>
      </c>
      <c r="H505" t="s">
        <v>152</v>
      </c>
      <c r="I505">
        <v>372.88421052631497</v>
      </c>
    </row>
    <row r="506" spans="1:9" x14ac:dyDescent="0.3">
      <c r="A506" t="s">
        <v>114</v>
      </c>
      <c r="B506" t="s">
        <v>152</v>
      </c>
      <c r="C506">
        <f>'V1'!C507</f>
        <v>372.88421052631497</v>
      </c>
      <c r="G506" t="s">
        <v>113</v>
      </c>
      <c r="H506" t="s">
        <v>152</v>
      </c>
      <c r="I506">
        <v>372.88421052631497</v>
      </c>
    </row>
    <row r="507" spans="1:9" x14ac:dyDescent="0.3">
      <c r="A507" t="s">
        <v>115</v>
      </c>
      <c r="B507" t="s">
        <v>152</v>
      </c>
      <c r="C507">
        <f>'V1'!C508</f>
        <v>372.88421052631497</v>
      </c>
      <c r="G507" t="s">
        <v>114</v>
      </c>
      <c r="H507" t="s">
        <v>152</v>
      </c>
      <c r="I507">
        <v>372.88421052631497</v>
      </c>
    </row>
    <row r="508" spans="1:9" x14ac:dyDescent="0.3">
      <c r="C508">
        <f>'V1'!C509</f>
        <v>0</v>
      </c>
      <c r="G508" t="s">
        <v>115</v>
      </c>
      <c r="H508" t="s">
        <v>152</v>
      </c>
      <c r="I508">
        <v>372.88421052631497</v>
      </c>
    </row>
    <row r="509" spans="1:9" x14ac:dyDescent="0.3">
      <c r="A509" t="s">
        <v>155</v>
      </c>
      <c r="C509">
        <f>'V1'!C510</f>
        <v>0</v>
      </c>
    </row>
    <row r="510" spans="1:9" x14ac:dyDescent="0.3">
      <c r="A510" t="s">
        <v>104</v>
      </c>
      <c r="B510" t="s">
        <v>25</v>
      </c>
      <c r="C510">
        <f>'V1'!C511</f>
        <v>0</v>
      </c>
      <c r="G510" t="s">
        <v>155</v>
      </c>
    </row>
    <row r="511" spans="1:9" x14ac:dyDescent="0.3">
      <c r="A511" t="s">
        <v>105</v>
      </c>
      <c r="B511" t="s">
        <v>25</v>
      </c>
      <c r="C511">
        <f>'V1'!C512</f>
        <v>0</v>
      </c>
      <c r="G511" t="s">
        <v>104</v>
      </c>
      <c r="H511" t="s">
        <v>25</v>
      </c>
    </row>
    <row r="512" spans="1:9" x14ac:dyDescent="0.3">
      <c r="A512" t="s">
        <v>106</v>
      </c>
      <c r="B512" t="s">
        <v>25</v>
      </c>
      <c r="C512">
        <f>'V1'!C513</f>
        <v>0</v>
      </c>
      <c r="G512" t="s">
        <v>105</v>
      </c>
      <c r="H512" t="s">
        <v>25</v>
      </c>
    </row>
    <row r="513" spans="1:8" x14ac:dyDescent="0.3">
      <c r="A513" t="s">
        <v>107</v>
      </c>
      <c r="B513" t="s">
        <v>25</v>
      </c>
      <c r="C513">
        <f>'V1'!C514</f>
        <v>0</v>
      </c>
      <c r="G513" t="s">
        <v>106</v>
      </c>
      <c r="H513" t="s">
        <v>25</v>
      </c>
    </row>
    <row r="514" spans="1:8" x14ac:dyDescent="0.3">
      <c r="A514" t="s">
        <v>108</v>
      </c>
      <c r="B514" t="s">
        <v>25</v>
      </c>
      <c r="C514">
        <f>'V1'!C515</f>
        <v>43.731356915923399</v>
      </c>
      <c r="G514" t="s">
        <v>107</v>
      </c>
      <c r="H514" t="s">
        <v>25</v>
      </c>
    </row>
    <row r="515" spans="1:8" x14ac:dyDescent="0.3">
      <c r="A515" t="s">
        <v>109</v>
      </c>
      <c r="B515" t="s">
        <v>25</v>
      </c>
      <c r="C515">
        <f>'V1'!C516</f>
        <v>76.097918030680304</v>
      </c>
      <c r="G515" t="s">
        <v>108</v>
      </c>
      <c r="H515" t="s">
        <v>25</v>
      </c>
    </row>
    <row r="516" spans="1:8" x14ac:dyDescent="0.3">
      <c r="A516" t="s">
        <v>110</v>
      </c>
      <c r="B516" t="s">
        <v>25</v>
      </c>
      <c r="C516">
        <f>'V1'!C517</f>
        <v>117.008171721065</v>
      </c>
      <c r="G516" t="s">
        <v>109</v>
      </c>
      <c r="H516" t="s">
        <v>25</v>
      </c>
    </row>
    <row r="517" spans="1:8" x14ac:dyDescent="0.3">
      <c r="A517" t="s">
        <v>111</v>
      </c>
      <c r="B517" t="s">
        <v>25</v>
      </c>
      <c r="C517">
        <f>'V1'!C518</f>
        <v>149.41054847423001</v>
      </c>
      <c r="G517" t="s">
        <v>110</v>
      </c>
      <c r="H517" t="s">
        <v>25</v>
      </c>
    </row>
    <row r="518" spans="1:8" x14ac:dyDescent="0.3">
      <c r="A518" t="s">
        <v>112</v>
      </c>
      <c r="B518" t="s">
        <v>25</v>
      </c>
      <c r="C518">
        <f>'V1'!C519</f>
        <v>37.4378777081563</v>
      </c>
      <c r="G518" t="s">
        <v>111</v>
      </c>
      <c r="H518" t="s">
        <v>25</v>
      </c>
    </row>
    <row r="519" spans="1:8" x14ac:dyDescent="0.3">
      <c r="A519" t="s">
        <v>113</v>
      </c>
      <c r="B519" t="s">
        <v>25</v>
      </c>
      <c r="C519">
        <f>'V1'!C520</f>
        <v>0</v>
      </c>
      <c r="G519" t="s">
        <v>112</v>
      </c>
      <c r="H519" t="s">
        <v>25</v>
      </c>
    </row>
    <row r="520" spans="1:8" x14ac:dyDescent="0.3">
      <c r="A520" t="s">
        <v>114</v>
      </c>
      <c r="B520" t="s">
        <v>25</v>
      </c>
      <c r="C520">
        <f>'V1'!C521</f>
        <v>0</v>
      </c>
      <c r="G520" t="s">
        <v>113</v>
      </c>
      <c r="H520" t="s">
        <v>25</v>
      </c>
    </row>
    <row r="521" spans="1:8" x14ac:dyDescent="0.3">
      <c r="A521" t="s">
        <v>115</v>
      </c>
      <c r="B521" t="s">
        <v>25</v>
      </c>
      <c r="C521">
        <f>'V1'!C522</f>
        <v>0</v>
      </c>
      <c r="G521" t="s">
        <v>114</v>
      </c>
      <c r="H521" t="s">
        <v>25</v>
      </c>
    </row>
    <row r="522" spans="1:8" x14ac:dyDescent="0.3">
      <c r="C522">
        <f>'V1'!C523</f>
        <v>0</v>
      </c>
      <c r="G522" t="s">
        <v>115</v>
      </c>
      <c r="H522" t="s">
        <v>25</v>
      </c>
    </row>
    <row r="523" spans="1:8" x14ac:dyDescent="0.3">
      <c r="A523" t="s">
        <v>156</v>
      </c>
      <c r="C523">
        <f>'V1'!C524</f>
        <v>0</v>
      </c>
    </row>
    <row r="524" spans="1:8" x14ac:dyDescent="0.3">
      <c r="A524" t="s">
        <v>104</v>
      </c>
      <c r="B524" t="s">
        <v>25</v>
      </c>
      <c r="C524">
        <f>'V1'!C525</f>
        <v>0</v>
      </c>
      <c r="G524" t="s">
        <v>156</v>
      </c>
    </row>
    <row r="525" spans="1:8" x14ac:dyDescent="0.3">
      <c r="A525" t="s">
        <v>105</v>
      </c>
      <c r="B525" t="s">
        <v>25</v>
      </c>
      <c r="C525">
        <f>'V1'!C526</f>
        <v>0</v>
      </c>
      <c r="G525" t="s">
        <v>104</v>
      </c>
      <c r="H525" t="s">
        <v>25</v>
      </c>
    </row>
    <row r="526" spans="1:8" x14ac:dyDescent="0.3">
      <c r="A526" t="s">
        <v>106</v>
      </c>
      <c r="B526" t="s">
        <v>25</v>
      </c>
      <c r="C526">
        <f>'V1'!C527</f>
        <v>0</v>
      </c>
      <c r="G526" t="s">
        <v>105</v>
      </c>
      <c r="H526" t="s">
        <v>25</v>
      </c>
    </row>
    <row r="527" spans="1:8" x14ac:dyDescent="0.3">
      <c r="A527" t="s">
        <v>107</v>
      </c>
      <c r="B527" t="s">
        <v>25</v>
      </c>
      <c r="C527">
        <f>'V1'!C528</f>
        <v>0</v>
      </c>
      <c r="G527" t="s">
        <v>106</v>
      </c>
      <c r="H527" t="s">
        <v>25</v>
      </c>
    </row>
    <row r="528" spans="1:8" x14ac:dyDescent="0.3">
      <c r="A528" t="s">
        <v>108</v>
      </c>
      <c r="B528" t="s">
        <v>25</v>
      </c>
      <c r="C528">
        <f>'V1'!C529</f>
        <v>0</v>
      </c>
      <c r="G528" t="s">
        <v>107</v>
      </c>
      <c r="H528" t="s">
        <v>25</v>
      </c>
    </row>
    <row r="529" spans="1:9" x14ac:dyDescent="0.3">
      <c r="A529" t="s">
        <v>109</v>
      </c>
      <c r="B529" t="s">
        <v>25</v>
      </c>
      <c r="C529">
        <f>'V1'!C530</f>
        <v>0</v>
      </c>
      <c r="G529" t="s">
        <v>108</v>
      </c>
      <c r="H529" t="s">
        <v>25</v>
      </c>
    </row>
    <row r="530" spans="1:9" x14ac:dyDescent="0.3">
      <c r="A530" t="s">
        <v>110</v>
      </c>
      <c r="B530" t="s">
        <v>25</v>
      </c>
      <c r="C530">
        <f>'V1'!C531</f>
        <v>0</v>
      </c>
      <c r="G530" t="s">
        <v>109</v>
      </c>
      <c r="H530" t="s">
        <v>25</v>
      </c>
    </row>
    <row r="531" spans="1:9" x14ac:dyDescent="0.3">
      <c r="A531" t="s">
        <v>111</v>
      </c>
      <c r="B531" t="s">
        <v>25</v>
      </c>
      <c r="C531">
        <f>'V1'!C532</f>
        <v>0</v>
      </c>
      <c r="G531" t="s">
        <v>110</v>
      </c>
      <c r="H531" t="s">
        <v>25</v>
      </c>
    </row>
    <row r="532" spans="1:9" x14ac:dyDescent="0.3">
      <c r="A532" t="s">
        <v>112</v>
      </c>
      <c r="B532" t="s">
        <v>25</v>
      </c>
      <c r="C532">
        <f>'V1'!C533</f>
        <v>0</v>
      </c>
      <c r="G532" t="s">
        <v>111</v>
      </c>
      <c r="H532" t="s">
        <v>25</v>
      </c>
    </row>
    <row r="533" spans="1:9" x14ac:dyDescent="0.3">
      <c r="A533" t="s">
        <v>113</v>
      </c>
      <c r="B533" t="s">
        <v>25</v>
      </c>
      <c r="C533">
        <f>'V1'!C534</f>
        <v>0</v>
      </c>
      <c r="G533" t="s">
        <v>112</v>
      </c>
      <c r="H533" t="s">
        <v>25</v>
      </c>
    </row>
    <row r="534" spans="1:9" x14ac:dyDescent="0.3">
      <c r="A534" t="s">
        <v>114</v>
      </c>
      <c r="B534" t="s">
        <v>25</v>
      </c>
      <c r="C534">
        <f>'V1'!C535</f>
        <v>0</v>
      </c>
      <c r="G534" t="s">
        <v>113</v>
      </c>
      <c r="H534" t="s">
        <v>25</v>
      </c>
    </row>
    <row r="535" spans="1:9" x14ac:dyDescent="0.3">
      <c r="A535" t="s">
        <v>115</v>
      </c>
      <c r="B535" t="s">
        <v>25</v>
      </c>
      <c r="C535">
        <f>'V1'!C536</f>
        <v>0</v>
      </c>
      <c r="G535" t="s">
        <v>114</v>
      </c>
      <c r="H535" t="s">
        <v>25</v>
      </c>
    </row>
    <row r="536" spans="1:9" x14ac:dyDescent="0.3">
      <c r="C536">
        <f>'V1'!C537</f>
        <v>0</v>
      </c>
      <c r="G536" t="s">
        <v>115</v>
      </c>
      <c r="H536" t="s">
        <v>25</v>
      </c>
    </row>
    <row r="537" spans="1:9" x14ac:dyDescent="0.3">
      <c r="A537" t="s">
        <v>157</v>
      </c>
      <c r="B537" t="s">
        <v>158</v>
      </c>
      <c r="C537">
        <f>'V1'!C538</f>
        <v>1</v>
      </c>
    </row>
    <row r="538" spans="1:9" x14ac:dyDescent="0.3">
      <c r="A538" t="s">
        <v>159</v>
      </c>
      <c r="B538" t="s">
        <v>158</v>
      </c>
      <c r="C538">
        <f>'V1'!C539</f>
        <v>1</v>
      </c>
      <c r="G538" t="s">
        <v>157</v>
      </c>
      <c r="H538" t="s">
        <v>158</v>
      </c>
    </row>
    <row r="539" spans="1:9" x14ac:dyDescent="0.3">
      <c r="C539">
        <f>'V1'!C540</f>
        <v>0</v>
      </c>
      <c r="G539" t="s">
        <v>159</v>
      </c>
      <c r="H539" t="s">
        <v>158</v>
      </c>
    </row>
    <row r="540" spans="1:9" x14ac:dyDescent="0.3">
      <c r="C540">
        <f>'V1'!C541</f>
        <v>0</v>
      </c>
    </row>
    <row r="541" spans="1:9" x14ac:dyDescent="0.3">
      <c r="A541" t="s">
        <v>0</v>
      </c>
      <c r="C541">
        <f>'V1'!C542</f>
        <v>0</v>
      </c>
    </row>
    <row r="542" spans="1:9" x14ac:dyDescent="0.3">
      <c r="A542" t="s">
        <v>40</v>
      </c>
      <c r="B542" t="s">
        <v>41</v>
      </c>
      <c r="C542">
        <f>'V1'!C543</f>
        <v>0</v>
      </c>
      <c r="G542" t="s">
        <v>0</v>
      </c>
    </row>
    <row r="543" spans="1:9" x14ac:dyDescent="0.3">
      <c r="A543" t="s">
        <v>42</v>
      </c>
      <c r="B543" t="s">
        <v>41</v>
      </c>
      <c r="C543">
        <f>'V1'!C544</f>
        <v>0</v>
      </c>
      <c r="G543" t="s">
        <v>40</v>
      </c>
      <c r="H543" t="s">
        <v>41</v>
      </c>
      <c r="I543">
        <v>0.1</v>
      </c>
    </row>
    <row r="544" spans="1:9" x14ac:dyDescent="0.3">
      <c r="A544" t="s">
        <v>43</v>
      </c>
      <c r="B544" t="s">
        <v>41</v>
      </c>
      <c r="C544">
        <f>'V1'!C545</f>
        <v>0</v>
      </c>
      <c r="G544" t="s">
        <v>42</v>
      </c>
      <c r="H544" t="s">
        <v>41</v>
      </c>
      <c r="I544">
        <v>0</v>
      </c>
    </row>
    <row r="545" spans="1:9" x14ac:dyDescent="0.3">
      <c r="A545" t="s">
        <v>44</v>
      </c>
      <c r="B545" t="s">
        <v>41</v>
      </c>
      <c r="C545">
        <f>'V1'!C546</f>
        <v>0</v>
      </c>
      <c r="G545" t="s">
        <v>43</v>
      </c>
      <c r="H545" t="s">
        <v>41</v>
      </c>
      <c r="I545">
        <v>0</v>
      </c>
    </row>
    <row r="546" spans="1:9" x14ac:dyDescent="0.3">
      <c r="A546" t="s">
        <v>45</v>
      </c>
      <c r="B546" t="s">
        <v>41</v>
      </c>
      <c r="C546">
        <f>'V1'!C547</f>
        <v>0</v>
      </c>
      <c r="G546" t="s">
        <v>44</v>
      </c>
      <c r="H546" t="s">
        <v>41</v>
      </c>
      <c r="I546">
        <v>0</v>
      </c>
    </row>
    <row r="547" spans="1:9" x14ac:dyDescent="0.3">
      <c r="A547" t="s">
        <v>46</v>
      </c>
      <c r="B547" t="s">
        <v>41</v>
      </c>
      <c r="C547">
        <f>'V1'!C548</f>
        <v>0</v>
      </c>
      <c r="G547" t="s">
        <v>45</v>
      </c>
      <c r="H547" t="s">
        <v>41</v>
      </c>
      <c r="I547">
        <v>0.8</v>
      </c>
    </row>
    <row r="548" spans="1:9" x14ac:dyDescent="0.3">
      <c r="A548" t="s">
        <v>47</v>
      </c>
      <c r="B548" t="s">
        <v>41</v>
      </c>
      <c r="C548">
        <f>'V1'!C549</f>
        <v>0</v>
      </c>
      <c r="G548" t="s">
        <v>46</v>
      </c>
      <c r="H548" t="s">
        <v>41</v>
      </c>
      <c r="I548">
        <v>0</v>
      </c>
    </row>
    <row r="549" spans="1:9" x14ac:dyDescent="0.3">
      <c r="A549" t="s">
        <v>48</v>
      </c>
      <c r="B549" t="s">
        <v>41</v>
      </c>
      <c r="C549">
        <f>'V1'!C550</f>
        <v>0</v>
      </c>
      <c r="G549" t="s">
        <v>47</v>
      </c>
      <c r="H549" t="s">
        <v>41</v>
      </c>
      <c r="I549">
        <v>3.51</v>
      </c>
    </row>
    <row r="550" spans="1:9" x14ac:dyDescent="0.3">
      <c r="G550" t="s">
        <v>48</v>
      </c>
      <c r="H550" t="s">
        <v>41</v>
      </c>
      <c r="I550">
        <v>0</v>
      </c>
    </row>
  </sheetData>
  <sheetProtection algorithmName="SHA-512" hashValue="c8uw51nN/zSLaoU3sOl+zIj8RG3TdgnuAqp/dh0QBwi6ZDBgI1i3GBi3f/1uzdCeqF59LsxfdGClMvvV4qnn6g==" saltValue="g6uTiDRTui89QMxaxh6O7w==" spinCount="100000" sheet="1" objects="1" scenarios="1"/>
  <pageMargins left="0.7" right="0.7" top="0.75" bottom="0.75" header="0.3" footer="0.3"/>
  <pageSetup paperSize="9" scale="10" orientation="portrait" r:id="rId1"/>
  <rowBreaks count="1" manualBreakCount="1">
    <brk id="508"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9B7D8-BA90-4B7F-8FE3-00408D23C5B2}">
  <sheetPr>
    <tabColor theme="1"/>
  </sheetPr>
  <dimension ref="A1:I550"/>
  <sheetViews>
    <sheetView view="pageBreakPreview" zoomScaleNormal="100" zoomScaleSheetLayoutView="100" workbookViewId="0">
      <selection sqref="A1:XFD1048576"/>
    </sheetView>
  </sheetViews>
  <sheetFormatPr defaultRowHeight="14.4" x14ac:dyDescent="0.3"/>
  <cols>
    <col min="1" max="1" width="47.77734375" customWidth="1"/>
    <col min="2" max="2" width="9.77734375" customWidth="1"/>
    <col min="3" max="3" width="20.77734375" customWidth="1"/>
  </cols>
  <sheetData>
    <row r="1" spans="1:9" x14ac:dyDescent="0.3">
      <c r="C1" t="s">
        <v>651</v>
      </c>
      <c r="G1" t="s">
        <v>650</v>
      </c>
      <c r="H1" t="s">
        <v>650</v>
      </c>
      <c r="I1" t="s">
        <v>650</v>
      </c>
    </row>
    <row r="2" spans="1:9" x14ac:dyDescent="0.3">
      <c r="G2">
        <v>150523</v>
      </c>
      <c r="H2">
        <v>150523</v>
      </c>
      <c r="I2">
        <v>150523</v>
      </c>
    </row>
    <row r="3" spans="1:9" x14ac:dyDescent="0.3">
      <c r="C3" s="12">
        <f>'V2'!C3</f>
        <v>45061</v>
      </c>
      <c r="I3" s="12">
        <v>45061</v>
      </c>
    </row>
    <row r="4" spans="1:9" x14ac:dyDescent="0.3">
      <c r="C4" t="str">
        <f>'V2'!C4</f>
        <v>2^1kap - zonder koeling TOjuli 3,51</v>
      </c>
      <c r="I4" t="s">
        <v>646</v>
      </c>
    </row>
    <row r="5" spans="1:9" x14ac:dyDescent="0.3">
      <c r="A5" t="s">
        <v>18</v>
      </c>
      <c r="B5" t="s">
        <v>19</v>
      </c>
      <c r="C5">
        <f>'V2'!C5</f>
        <v>54.33</v>
      </c>
      <c r="G5" t="s">
        <v>18</v>
      </c>
      <c r="H5" t="s">
        <v>19</v>
      </c>
      <c r="I5">
        <v>54.33</v>
      </c>
    </row>
    <row r="6" spans="1:9" x14ac:dyDescent="0.3">
      <c r="A6" t="s">
        <v>20</v>
      </c>
      <c r="B6" t="s">
        <v>19</v>
      </c>
      <c r="C6">
        <f>'V2'!C6</f>
        <v>25.04</v>
      </c>
      <c r="G6" t="s">
        <v>20</v>
      </c>
      <c r="H6" t="s">
        <v>19</v>
      </c>
      <c r="I6">
        <v>25.04</v>
      </c>
    </row>
    <row r="7" spans="1:9" x14ac:dyDescent="0.3">
      <c r="A7" t="s">
        <v>21</v>
      </c>
      <c r="B7" t="s">
        <v>22</v>
      </c>
      <c r="C7">
        <f>'V2'!C7</f>
        <v>58.2</v>
      </c>
      <c r="G7" t="s">
        <v>21</v>
      </c>
      <c r="H7" t="s">
        <v>22</v>
      </c>
      <c r="I7">
        <v>58.2</v>
      </c>
    </row>
    <row r="8" spans="1:9" x14ac:dyDescent="0.3">
      <c r="A8" t="s">
        <v>23</v>
      </c>
      <c r="B8" t="s">
        <v>19</v>
      </c>
      <c r="C8">
        <f>'V2'!C8</f>
        <v>27.4</v>
      </c>
      <c r="G8" t="s">
        <v>23</v>
      </c>
      <c r="H8" t="s">
        <v>19</v>
      </c>
      <c r="I8">
        <v>27.4</v>
      </c>
    </row>
    <row r="9" spans="1:9" x14ac:dyDescent="0.3">
      <c r="C9">
        <f>'V2'!C9</f>
        <v>34.93</v>
      </c>
      <c r="G9" t="s">
        <v>647</v>
      </c>
      <c r="H9" t="s">
        <v>25</v>
      </c>
      <c r="I9">
        <v>34.93</v>
      </c>
    </row>
    <row r="10" spans="1:9" x14ac:dyDescent="0.3">
      <c r="A10" t="s">
        <v>24</v>
      </c>
      <c r="B10" t="s">
        <v>25</v>
      </c>
      <c r="C10">
        <f>'V2'!C10</f>
        <v>13364.989266282601</v>
      </c>
      <c r="G10" t="s">
        <v>24</v>
      </c>
      <c r="H10" t="s">
        <v>25</v>
      </c>
      <c r="I10">
        <v>13364.989266282601</v>
      </c>
    </row>
    <row r="11" spans="1:9" x14ac:dyDescent="0.3">
      <c r="A11" t="s">
        <v>26</v>
      </c>
      <c r="B11" t="s">
        <v>25</v>
      </c>
      <c r="C11">
        <f>'V2'!C11</f>
        <v>6158.7444209117402</v>
      </c>
      <c r="G11" t="s">
        <v>26</v>
      </c>
      <c r="H11" t="s">
        <v>25</v>
      </c>
      <c r="I11">
        <v>6158.7444209117402</v>
      </c>
    </row>
    <row r="12" spans="1:9" x14ac:dyDescent="0.3">
      <c r="A12" t="s">
        <v>27</v>
      </c>
      <c r="B12" t="s">
        <v>25</v>
      </c>
      <c r="C12">
        <f>'V2'!C12</f>
        <v>8593.1568166035704</v>
      </c>
      <c r="G12" t="s">
        <v>27</v>
      </c>
      <c r="H12" t="s">
        <v>25</v>
      </c>
      <c r="I12">
        <v>8593.1568166035704</v>
      </c>
    </row>
    <row r="13" spans="1:9" x14ac:dyDescent="0.3">
      <c r="A13" t="s">
        <v>28</v>
      </c>
      <c r="B13" t="s">
        <v>29</v>
      </c>
      <c r="C13">
        <f>'V2'!C13</f>
        <v>246</v>
      </c>
      <c r="G13" t="s">
        <v>28</v>
      </c>
      <c r="H13" t="s">
        <v>29</v>
      </c>
      <c r="I13">
        <v>246</v>
      </c>
    </row>
    <row r="14" spans="1:9" x14ac:dyDescent="0.3">
      <c r="A14" t="s">
        <v>30</v>
      </c>
      <c r="B14" t="s">
        <v>29</v>
      </c>
      <c r="C14">
        <f>'V2'!C14</f>
        <v>395.76</v>
      </c>
      <c r="G14" t="s">
        <v>30</v>
      </c>
      <c r="H14" t="s">
        <v>29</v>
      </c>
      <c r="I14">
        <v>395.76</v>
      </c>
    </row>
    <row r="15" spans="1:9" x14ac:dyDescent="0.3">
      <c r="A15" t="s">
        <v>31</v>
      </c>
      <c r="B15" t="s">
        <v>32</v>
      </c>
      <c r="C15">
        <f>'V2'!C15</f>
        <v>1444.11938145516</v>
      </c>
      <c r="G15" t="s">
        <v>31</v>
      </c>
      <c r="H15" t="s">
        <v>32</v>
      </c>
      <c r="I15">
        <v>1444.11938145516</v>
      </c>
    </row>
    <row r="16" spans="1:9" x14ac:dyDescent="0.3">
      <c r="C16">
        <f>'V2'!C16</f>
        <v>67</v>
      </c>
      <c r="G16" t="s">
        <v>648</v>
      </c>
      <c r="H16" t="s">
        <v>19</v>
      </c>
      <c r="I16">
        <v>67</v>
      </c>
    </row>
    <row r="17" spans="1:9" x14ac:dyDescent="0.3">
      <c r="A17" t="s">
        <v>33</v>
      </c>
      <c r="C17">
        <f>'V2'!C17</f>
        <v>0</v>
      </c>
      <c r="G17" t="s">
        <v>33</v>
      </c>
    </row>
    <row r="18" spans="1:9" x14ac:dyDescent="0.3">
      <c r="A18" t="s">
        <v>34</v>
      </c>
      <c r="B18" t="s">
        <v>25</v>
      </c>
      <c r="C18">
        <f>'V2'!C18</f>
        <v>6158.7444209117402</v>
      </c>
      <c r="G18" t="s">
        <v>34</v>
      </c>
      <c r="H18" t="s">
        <v>25</v>
      </c>
      <c r="I18">
        <v>6158.7444209117402</v>
      </c>
    </row>
    <row r="19" spans="1:9" x14ac:dyDescent="0.3">
      <c r="A19" t="s">
        <v>35</v>
      </c>
      <c r="B19" t="s">
        <v>25</v>
      </c>
      <c r="C19">
        <f>'V2'!C19</f>
        <v>0</v>
      </c>
      <c r="G19" t="s">
        <v>35</v>
      </c>
      <c r="H19" t="s">
        <v>25</v>
      </c>
      <c r="I19">
        <v>0</v>
      </c>
    </row>
    <row r="20" spans="1:9" x14ac:dyDescent="0.3">
      <c r="A20" t="s">
        <v>36</v>
      </c>
      <c r="B20" t="s">
        <v>25</v>
      </c>
      <c r="C20">
        <f>'V2'!C20</f>
        <v>0</v>
      </c>
      <c r="G20" t="s">
        <v>36</v>
      </c>
      <c r="H20" t="s">
        <v>25</v>
      </c>
      <c r="I20">
        <v>0</v>
      </c>
    </row>
    <row r="21" spans="1:9" x14ac:dyDescent="0.3">
      <c r="A21" t="s">
        <v>37</v>
      </c>
      <c r="B21" t="s">
        <v>25</v>
      </c>
      <c r="C21">
        <f>'V2'!C21</f>
        <v>0</v>
      </c>
      <c r="G21" t="s">
        <v>37</v>
      </c>
      <c r="H21" t="s">
        <v>25</v>
      </c>
      <c r="I21">
        <v>0</v>
      </c>
    </row>
    <row r="22" spans="1:9" x14ac:dyDescent="0.3">
      <c r="A22" t="s">
        <v>38</v>
      </c>
      <c r="B22" t="s">
        <v>25</v>
      </c>
      <c r="C22">
        <f>'V2'!C22</f>
        <v>0</v>
      </c>
      <c r="G22" t="s">
        <v>38</v>
      </c>
      <c r="H22" t="s">
        <v>25</v>
      </c>
      <c r="I22">
        <v>0</v>
      </c>
    </row>
    <row r="23" spans="1:9" x14ac:dyDescent="0.3">
      <c r="C23">
        <f>'V2'!C23</f>
        <v>0</v>
      </c>
    </row>
    <row r="24" spans="1:9" x14ac:dyDescent="0.3">
      <c r="A24" t="s">
        <v>39</v>
      </c>
      <c r="C24">
        <f>'V2'!C24</f>
        <v>0</v>
      </c>
      <c r="G24" t="s">
        <v>39</v>
      </c>
    </row>
    <row r="25" spans="1:9" x14ac:dyDescent="0.3">
      <c r="A25" t="s">
        <v>34</v>
      </c>
      <c r="B25" t="s">
        <v>25</v>
      </c>
      <c r="C25">
        <f>'V2'!C25</f>
        <v>4247.4099454563702</v>
      </c>
      <c r="G25" t="s">
        <v>34</v>
      </c>
      <c r="H25" t="s">
        <v>25</v>
      </c>
      <c r="I25">
        <v>4247.4099454563702</v>
      </c>
    </row>
    <row r="26" spans="1:9" x14ac:dyDescent="0.3">
      <c r="A26" t="s">
        <v>35</v>
      </c>
      <c r="B26" t="s">
        <v>25</v>
      </c>
      <c r="C26">
        <f>'V2'!C26</f>
        <v>0</v>
      </c>
      <c r="G26" t="s">
        <v>35</v>
      </c>
      <c r="H26" t="s">
        <v>25</v>
      </c>
      <c r="I26">
        <v>0</v>
      </c>
    </row>
    <row r="27" spans="1:9" x14ac:dyDescent="0.3">
      <c r="A27" t="s">
        <v>36</v>
      </c>
      <c r="B27" t="s">
        <v>25</v>
      </c>
      <c r="C27">
        <f>'V2'!C27</f>
        <v>0</v>
      </c>
      <c r="G27" t="s">
        <v>36</v>
      </c>
      <c r="H27" t="s">
        <v>25</v>
      </c>
      <c r="I27">
        <v>0</v>
      </c>
    </row>
    <row r="28" spans="1:9" x14ac:dyDescent="0.3">
      <c r="A28" t="s">
        <v>37</v>
      </c>
      <c r="B28" t="s">
        <v>25</v>
      </c>
      <c r="C28">
        <f>'V2'!C28</f>
        <v>0</v>
      </c>
      <c r="G28" t="s">
        <v>37</v>
      </c>
      <c r="H28" t="s">
        <v>25</v>
      </c>
      <c r="I28">
        <v>0</v>
      </c>
    </row>
    <row r="29" spans="1:9" x14ac:dyDescent="0.3">
      <c r="A29" t="s">
        <v>38</v>
      </c>
      <c r="B29" t="s">
        <v>25</v>
      </c>
      <c r="C29">
        <f>'V2'!C29</f>
        <v>0</v>
      </c>
      <c r="G29" t="s">
        <v>38</v>
      </c>
      <c r="H29" t="s">
        <v>25</v>
      </c>
      <c r="I29">
        <v>0</v>
      </c>
    </row>
    <row r="30" spans="1:9" x14ac:dyDescent="0.3">
      <c r="C30">
        <f>'V2'!C30</f>
        <v>0</v>
      </c>
    </row>
    <row r="31" spans="1:9" x14ac:dyDescent="0.3">
      <c r="A31" t="s">
        <v>0</v>
      </c>
      <c r="C31">
        <f>'V2'!C31</f>
        <v>0</v>
      </c>
      <c r="G31" t="s">
        <v>0</v>
      </c>
    </row>
    <row r="32" spans="1:9" x14ac:dyDescent="0.3">
      <c r="A32" t="s">
        <v>40</v>
      </c>
      <c r="B32" t="s">
        <v>41</v>
      </c>
      <c r="C32">
        <f>'V2'!C32</f>
        <v>0.1</v>
      </c>
      <c r="G32" t="s">
        <v>40</v>
      </c>
      <c r="H32" t="s">
        <v>41</v>
      </c>
      <c r="I32">
        <v>0.1</v>
      </c>
    </row>
    <row r="33" spans="1:9" x14ac:dyDescent="0.3">
      <c r="A33" t="s">
        <v>42</v>
      </c>
      <c r="B33" t="s">
        <v>41</v>
      </c>
      <c r="C33">
        <f>'V2'!C33</f>
        <v>0</v>
      </c>
      <c r="G33" t="s">
        <v>42</v>
      </c>
      <c r="H33" t="s">
        <v>41</v>
      </c>
      <c r="I33">
        <v>0</v>
      </c>
    </row>
    <row r="34" spans="1:9" x14ac:dyDescent="0.3">
      <c r="A34" t="s">
        <v>43</v>
      </c>
      <c r="B34" t="s">
        <v>41</v>
      </c>
      <c r="C34">
        <f>'V2'!C34</f>
        <v>0</v>
      </c>
      <c r="G34" t="s">
        <v>43</v>
      </c>
      <c r="H34" t="s">
        <v>41</v>
      </c>
      <c r="I34">
        <v>0</v>
      </c>
    </row>
    <row r="35" spans="1:9" x14ac:dyDescent="0.3">
      <c r="A35" t="s">
        <v>44</v>
      </c>
      <c r="B35" t="s">
        <v>41</v>
      </c>
      <c r="C35">
        <f>'V2'!C35</f>
        <v>0</v>
      </c>
      <c r="G35" t="s">
        <v>44</v>
      </c>
      <c r="H35" t="s">
        <v>41</v>
      </c>
      <c r="I35">
        <v>0</v>
      </c>
    </row>
    <row r="36" spans="1:9" x14ac:dyDescent="0.3">
      <c r="A36" t="s">
        <v>45</v>
      </c>
      <c r="B36" t="s">
        <v>41</v>
      </c>
      <c r="C36">
        <f>'V2'!C36</f>
        <v>0.8</v>
      </c>
      <c r="G36" t="s">
        <v>45</v>
      </c>
      <c r="H36" t="s">
        <v>41</v>
      </c>
      <c r="I36">
        <v>0.8</v>
      </c>
    </row>
    <row r="37" spans="1:9" x14ac:dyDescent="0.3">
      <c r="A37" t="s">
        <v>46</v>
      </c>
      <c r="B37" t="s">
        <v>41</v>
      </c>
      <c r="C37">
        <f>'V2'!C37</f>
        <v>0</v>
      </c>
      <c r="G37" t="s">
        <v>46</v>
      </c>
      <c r="H37" t="s">
        <v>41</v>
      </c>
      <c r="I37">
        <v>0</v>
      </c>
    </row>
    <row r="38" spans="1:9" x14ac:dyDescent="0.3">
      <c r="A38" t="s">
        <v>47</v>
      </c>
      <c r="B38" t="s">
        <v>41</v>
      </c>
      <c r="C38">
        <f>'V2'!C38</f>
        <v>3.51</v>
      </c>
      <c r="G38" t="s">
        <v>47</v>
      </c>
      <c r="H38" t="s">
        <v>41</v>
      </c>
      <c r="I38">
        <v>3.51</v>
      </c>
    </row>
    <row r="39" spans="1:9" x14ac:dyDescent="0.3">
      <c r="A39" t="s">
        <v>48</v>
      </c>
      <c r="B39" t="s">
        <v>41</v>
      </c>
      <c r="C39">
        <f>'V2'!C39</f>
        <v>0</v>
      </c>
      <c r="G39" t="s">
        <v>48</v>
      </c>
      <c r="H39" t="s">
        <v>41</v>
      </c>
      <c r="I39">
        <v>0</v>
      </c>
    </row>
    <row r="40" spans="1:9" x14ac:dyDescent="0.3">
      <c r="C40">
        <f>'V2'!C40</f>
        <v>0</v>
      </c>
    </row>
    <row r="41" spans="1:9" x14ac:dyDescent="0.3">
      <c r="A41" t="s">
        <v>49</v>
      </c>
      <c r="C41">
        <f>'V2'!C41</f>
        <v>0</v>
      </c>
      <c r="G41" t="s">
        <v>49</v>
      </c>
    </row>
    <row r="42" spans="1:9" x14ac:dyDescent="0.3">
      <c r="A42" t="s">
        <v>50</v>
      </c>
      <c r="B42" t="s">
        <v>25</v>
      </c>
      <c r="C42">
        <f>'V2'!C42</f>
        <v>4247.4099454563702</v>
      </c>
      <c r="G42" t="s">
        <v>50</v>
      </c>
      <c r="H42" t="s">
        <v>25</v>
      </c>
      <c r="I42">
        <v>4247.4099454563702</v>
      </c>
    </row>
    <row r="43" spans="1:9" x14ac:dyDescent="0.3">
      <c r="A43" t="s">
        <v>51</v>
      </c>
      <c r="B43" t="s">
        <v>25</v>
      </c>
      <c r="C43">
        <f>'V2'!C43</f>
        <v>1588.0991174144699</v>
      </c>
      <c r="G43" t="s">
        <v>51</v>
      </c>
      <c r="H43" t="s">
        <v>25</v>
      </c>
      <c r="I43">
        <v>1588.0991174144699</v>
      </c>
    </row>
    <row r="44" spans="1:9" x14ac:dyDescent="0.3">
      <c r="A44" t="s">
        <v>52</v>
      </c>
      <c r="B44" t="s">
        <v>25</v>
      </c>
      <c r="C44">
        <f>'V2'!C44</f>
        <v>48.7831389729092</v>
      </c>
      <c r="G44" t="s">
        <v>52</v>
      </c>
      <c r="H44" t="s">
        <v>25</v>
      </c>
      <c r="I44">
        <v>48.7831389729092</v>
      </c>
    </row>
    <row r="45" spans="1:9" x14ac:dyDescent="0.3">
      <c r="A45" t="s">
        <v>53</v>
      </c>
      <c r="B45" t="s">
        <v>25</v>
      </c>
      <c r="C45">
        <f>'V2'!C45</f>
        <v>586.17015951440203</v>
      </c>
      <c r="G45" t="s">
        <v>53</v>
      </c>
      <c r="H45" t="s">
        <v>25</v>
      </c>
      <c r="I45">
        <v>586.17015951440203</v>
      </c>
    </row>
    <row r="46" spans="1:9" x14ac:dyDescent="0.3">
      <c r="A46" t="s">
        <v>54</v>
      </c>
      <c r="B46" t="s">
        <v>25</v>
      </c>
      <c r="C46">
        <f>'V2'!C46</f>
        <v>0</v>
      </c>
      <c r="G46" t="s">
        <v>54</v>
      </c>
      <c r="H46" t="s">
        <v>25</v>
      </c>
      <c r="I46">
        <v>0</v>
      </c>
    </row>
    <row r="47" spans="1:9" x14ac:dyDescent="0.3">
      <c r="A47" t="s">
        <v>55</v>
      </c>
      <c r="B47" t="s">
        <v>25</v>
      </c>
      <c r="C47">
        <f>'V2'!C47</f>
        <v>0</v>
      </c>
      <c r="G47" t="s">
        <v>55</v>
      </c>
      <c r="H47" t="s">
        <v>25</v>
      </c>
    </row>
    <row r="48" spans="1:9" x14ac:dyDescent="0.3">
      <c r="A48" t="s">
        <v>56</v>
      </c>
      <c r="B48" t="s">
        <v>25</v>
      </c>
      <c r="C48">
        <f>'V2'!C48</f>
        <v>0</v>
      </c>
      <c r="G48" t="s">
        <v>56</v>
      </c>
      <c r="H48" t="s">
        <v>25</v>
      </c>
    </row>
    <row r="49" spans="1:9" x14ac:dyDescent="0.3">
      <c r="A49" t="s">
        <v>57</v>
      </c>
      <c r="B49" t="s">
        <v>25</v>
      </c>
      <c r="C49">
        <f>'V2'!C49</f>
        <v>1855.90724637681</v>
      </c>
      <c r="G49" t="s">
        <v>57</v>
      </c>
      <c r="H49" t="s">
        <v>25</v>
      </c>
      <c r="I49">
        <v>1855.90724637681</v>
      </c>
    </row>
    <row r="50" spans="1:9" x14ac:dyDescent="0.3">
      <c r="A50" t="s">
        <v>58</v>
      </c>
      <c r="B50" t="s">
        <v>25</v>
      </c>
      <c r="C50">
        <f>'V2'!C50</f>
        <v>0</v>
      </c>
      <c r="G50" t="s">
        <v>58</v>
      </c>
      <c r="H50" t="s">
        <v>25</v>
      </c>
    </row>
    <row r="51" spans="1:9" x14ac:dyDescent="0.3">
      <c r="A51" t="s">
        <v>59</v>
      </c>
      <c r="B51" t="s">
        <v>25</v>
      </c>
      <c r="C51">
        <f>'V2'!C51</f>
        <v>168.450283177778</v>
      </c>
      <c r="G51" t="s">
        <v>59</v>
      </c>
      <c r="H51" t="s">
        <v>25</v>
      </c>
      <c r="I51">
        <v>168.450283177778</v>
      </c>
    </row>
    <row r="52" spans="1:9" x14ac:dyDescent="0.3">
      <c r="A52" t="s">
        <v>60</v>
      </c>
      <c r="B52" t="s">
        <v>25</v>
      </c>
      <c r="C52">
        <f>'V2'!C53</f>
        <v>0</v>
      </c>
      <c r="G52" t="s">
        <v>649</v>
      </c>
      <c r="H52" t="s">
        <v>25</v>
      </c>
    </row>
    <row r="53" spans="1:9" x14ac:dyDescent="0.3">
      <c r="A53" t="s">
        <v>61</v>
      </c>
      <c r="B53" t="s">
        <v>25</v>
      </c>
      <c r="C53">
        <f>'V2'!C54</f>
        <v>0</v>
      </c>
      <c r="G53" t="s">
        <v>60</v>
      </c>
      <c r="H53" t="s">
        <v>25</v>
      </c>
      <c r="I53">
        <v>0</v>
      </c>
    </row>
    <row r="54" spans="1:9" x14ac:dyDescent="0.3">
      <c r="C54">
        <f>'V2'!C55</f>
        <v>0</v>
      </c>
      <c r="G54" t="s">
        <v>61</v>
      </c>
      <c r="H54" t="s">
        <v>25</v>
      </c>
      <c r="I54">
        <v>0</v>
      </c>
    </row>
    <row r="55" spans="1:9" x14ac:dyDescent="0.3">
      <c r="A55" t="s">
        <v>62</v>
      </c>
      <c r="C55">
        <f>'V2'!C56</f>
        <v>0</v>
      </c>
    </row>
    <row r="56" spans="1:9" x14ac:dyDescent="0.3">
      <c r="A56" t="s">
        <v>63</v>
      </c>
      <c r="B56" t="s">
        <v>25</v>
      </c>
      <c r="C56">
        <f>'V2'!C57</f>
        <v>1636.88225638738</v>
      </c>
      <c r="G56" t="s">
        <v>62</v>
      </c>
    </row>
    <row r="57" spans="1:9" x14ac:dyDescent="0.3">
      <c r="A57" t="s">
        <v>64</v>
      </c>
      <c r="B57" t="s">
        <v>25</v>
      </c>
      <c r="C57">
        <f>'V2'!C58</f>
        <v>7743.1233628460304</v>
      </c>
      <c r="G57" t="s">
        <v>63</v>
      </c>
      <c r="H57" t="s">
        <v>25</v>
      </c>
      <c r="I57">
        <v>1636.88225638738</v>
      </c>
    </row>
    <row r="58" spans="1:9" x14ac:dyDescent="0.3">
      <c r="A58" t="s">
        <v>65</v>
      </c>
      <c r="B58" t="s">
        <v>25</v>
      </c>
      <c r="C58">
        <f>'V2'!C59</f>
        <v>7743.1233628460304</v>
      </c>
      <c r="G58" t="s">
        <v>64</v>
      </c>
      <c r="H58" t="s">
        <v>25</v>
      </c>
      <c r="I58">
        <v>7743.1233628460304</v>
      </c>
    </row>
    <row r="59" spans="1:9" x14ac:dyDescent="0.3">
      <c r="A59" t="s">
        <v>66</v>
      </c>
      <c r="B59" t="s">
        <v>25</v>
      </c>
      <c r="C59">
        <f>'V2'!C60</f>
        <v>7589.0479413319899</v>
      </c>
      <c r="G59" t="s">
        <v>65</v>
      </c>
      <c r="H59" t="s">
        <v>25</v>
      </c>
      <c r="I59">
        <v>7743.1233628460304</v>
      </c>
    </row>
    <row r="60" spans="1:9" x14ac:dyDescent="0.3">
      <c r="A60" t="s">
        <v>67</v>
      </c>
      <c r="B60" t="s">
        <v>25</v>
      </c>
      <c r="C60">
        <f>'V2'!C61</f>
        <v>6599.1721228973802</v>
      </c>
      <c r="G60" t="s">
        <v>66</v>
      </c>
      <c r="H60" t="s">
        <v>25</v>
      </c>
      <c r="I60">
        <v>7589.0479413319899</v>
      </c>
    </row>
    <row r="61" spans="1:9" x14ac:dyDescent="0.3">
      <c r="A61" t="s">
        <v>68</v>
      </c>
      <c r="B61" t="s">
        <v>25</v>
      </c>
      <c r="C61">
        <f>'V2'!C62</f>
        <v>6739.6816152185102</v>
      </c>
      <c r="G61" t="s">
        <v>67</v>
      </c>
      <c r="H61" t="s">
        <v>25</v>
      </c>
      <c r="I61">
        <v>6599.1721228973802</v>
      </c>
    </row>
    <row r="62" spans="1:9" x14ac:dyDescent="0.3">
      <c r="C62">
        <f>'V2'!C63</f>
        <v>0</v>
      </c>
      <c r="G62" t="s">
        <v>68</v>
      </c>
      <c r="H62" t="s">
        <v>25</v>
      </c>
      <c r="I62">
        <v>6739.6816152185102</v>
      </c>
    </row>
    <row r="63" spans="1:9" x14ac:dyDescent="0.3">
      <c r="A63" t="s">
        <v>69</v>
      </c>
      <c r="B63" t="s">
        <v>25</v>
      </c>
      <c r="C63">
        <f>'V2'!C64</f>
        <v>989.87581843460703</v>
      </c>
    </row>
    <row r="64" spans="1:9" x14ac:dyDescent="0.3">
      <c r="A64" t="s">
        <v>70</v>
      </c>
      <c r="B64" t="s">
        <v>25</v>
      </c>
      <c r="C64">
        <f>'V2'!C65</f>
        <v>154.07542151403999</v>
      </c>
      <c r="G64" t="s">
        <v>69</v>
      </c>
      <c r="H64" t="s">
        <v>25</v>
      </c>
      <c r="I64">
        <v>989.87581843460703</v>
      </c>
    </row>
    <row r="65" spans="1:9" x14ac:dyDescent="0.3">
      <c r="A65" t="s">
        <v>71</v>
      </c>
      <c r="B65" t="s">
        <v>25</v>
      </c>
      <c r="C65">
        <f>'V2'!C66</f>
        <v>154.07542151403999</v>
      </c>
      <c r="G65" t="s">
        <v>70</v>
      </c>
      <c r="H65" t="s">
        <v>25</v>
      </c>
      <c r="I65">
        <v>154.07542151403999</v>
      </c>
    </row>
    <row r="66" spans="1:9" x14ac:dyDescent="0.3">
      <c r="A66" t="s">
        <v>72</v>
      </c>
      <c r="B66" t="s">
        <v>25</v>
      </c>
      <c r="C66">
        <f>'V2'!C67</f>
        <v>0</v>
      </c>
      <c r="G66" t="s">
        <v>71</v>
      </c>
      <c r="H66" t="s">
        <v>25</v>
      </c>
      <c r="I66">
        <v>154.07542151403999</v>
      </c>
    </row>
    <row r="67" spans="1:9" x14ac:dyDescent="0.3">
      <c r="A67" t="s">
        <v>73</v>
      </c>
      <c r="B67" t="s">
        <v>25</v>
      </c>
      <c r="C67">
        <f>'V2'!C68</f>
        <v>0</v>
      </c>
      <c r="G67" t="s">
        <v>72</v>
      </c>
      <c r="H67" t="s">
        <v>25</v>
      </c>
      <c r="I67">
        <v>0</v>
      </c>
    </row>
    <row r="68" spans="1:9" x14ac:dyDescent="0.3">
      <c r="C68">
        <f>'V2'!C69</f>
        <v>0</v>
      </c>
      <c r="G68" t="s">
        <v>73</v>
      </c>
      <c r="H68" t="s">
        <v>25</v>
      </c>
      <c r="I68">
        <v>0</v>
      </c>
    </row>
    <row r="69" spans="1:9" x14ac:dyDescent="0.3">
      <c r="A69" t="s">
        <v>1</v>
      </c>
      <c r="C69">
        <f>'V2'!C70</f>
        <v>0</v>
      </c>
    </row>
    <row r="70" spans="1:9" x14ac:dyDescent="0.3">
      <c r="A70" t="s">
        <v>74</v>
      </c>
      <c r="B70" t="s">
        <v>25</v>
      </c>
      <c r="C70">
        <f>'V2'!C71</f>
        <v>0</v>
      </c>
      <c r="G70" t="s">
        <v>1</v>
      </c>
    </row>
    <row r="71" spans="1:9" x14ac:dyDescent="0.3">
      <c r="A71" t="s">
        <v>75</v>
      </c>
      <c r="B71" t="s">
        <v>25</v>
      </c>
      <c r="C71">
        <f>'V2'!C72</f>
        <v>0</v>
      </c>
      <c r="G71" t="s">
        <v>74</v>
      </c>
      <c r="H71" t="s">
        <v>25</v>
      </c>
    </row>
    <row r="72" spans="1:9" x14ac:dyDescent="0.3">
      <c r="A72" t="s">
        <v>76</v>
      </c>
      <c r="B72" t="s">
        <v>25</v>
      </c>
      <c r="C72">
        <f>'V2'!C73</f>
        <v>0</v>
      </c>
      <c r="G72" t="s">
        <v>75</v>
      </c>
      <c r="H72" t="s">
        <v>25</v>
      </c>
    </row>
    <row r="73" spans="1:9" x14ac:dyDescent="0.3">
      <c r="A73" t="s">
        <v>77</v>
      </c>
      <c r="B73" t="s">
        <v>25</v>
      </c>
      <c r="C73">
        <f>'V2'!C74</f>
        <v>0</v>
      </c>
      <c r="G73" t="s">
        <v>76</v>
      </c>
      <c r="H73" t="s">
        <v>25</v>
      </c>
    </row>
    <row r="74" spans="1:9" x14ac:dyDescent="0.3">
      <c r="A74" t="s">
        <v>78</v>
      </c>
      <c r="B74" t="s">
        <v>25</v>
      </c>
      <c r="C74">
        <f>'V2'!C75</f>
        <v>957.30157341565405</v>
      </c>
      <c r="G74" t="s">
        <v>77</v>
      </c>
      <c r="H74" t="s">
        <v>25</v>
      </c>
    </row>
    <row r="75" spans="1:9" x14ac:dyDescent="0.3">
      <c r="A75" t="s">
        <v>79</v>
      </c>
      <c r="B75" t="s">
        <v>25</v>
      </c>
      <c r="C75">
        <f>'V2'!C76</f>
        <v>957.30157341565405</v>
      </c>
      <c r="G75" t="s">
        <v>78</v>
      </c>
      <c r="H75" t="s">
        <v>25</v>
      </c>
      <c r="I75">
        <v>957.30157341565405</v>
      </c>
    </row>
    <row r="76" spans="1:9" x14ac:dyDescent="0.3">
      <c r="C76">
        <f>'V2'!C77</f>
        <v>0</v>
      </c>
      <c r="G76" t="s">
        <v>79</v>
      </c>
      <c r="H76" t="s">
        <v>25</v>
      </c>
      <c r="I76">
        <v>957.30157341565405</v>
      </c>
    </row>
    <row r="77" spans="1:9" x14ac:dyDescent="0.3">
      <c r="A77" t="s">
        <v>80</v>
      </c>
      <c r="B77" t="s">
        <v>25</v>
      </c>
      <c r="C77">
        <f>'V2'!C78</f>
        <v>0</v>
      </c>
    </row>
    <row r="78" spans="1:9" x14ac:dyDescent="0.3">
      <c r="A78" t="s">
        <v>81</v>
      </c>
      <c r="B78" t="s">
        <v>25</v>
      </c>
      <c r="C78">
        <f>'V2'!C79</f>
        <v>0</v>
      </c>
      <c r="G78" t="s">
        <v>80</v>
      </c>
      <c r="H78" t="s">
        <v>25</v>
      </c>
    </row>
    <row r="79" spans="1:9" x14ac:dyDescent="0.3">
      <c r="A79" t="s">
        <v>82</v>
      </c>
      <c r="B79" t="s">
        <v>25</v>
      </c>
      <c r="C79">
        <f>'V2'!C80</f>
        <v>0</v>
      </c>
      <c r="G79" t="s">
        <v>81</v>
      </c>
      <c r="H79" t="s">
        <v>25</v>
      </c>
    </row>
    <row r="80" spans="1:9" x14ac:dyDescent="0.3">
      <c r="A80" t="s">
        <v>83</v>
      </c>
      <c r="B80" t="s">
        <v>25</v>
      </c>
      <c r="C80">
        <f>'V2'!C81</f>
        <v>0</v>
      </c>
      <c r="G80" t="s">
        <v>82</v>
      </c>
      <c r="H80" t="s">
        <v>25</v>
      </c>
    </row>
    <row r="81" spans="1:9" x14ac:dyDescent="0.3">
      <c r="A81" t="s">
        <v>84</v>
      </c>
      <c r="B81" t="s">
        <v>25</v>
      </c>
      <c r="C81">
        <f>'V2'!C82</f>
        <v>0</v>
      </c>
      <c r="G81" t="s">
        <v>83</v>
      </c>
      <c r="H81" t="s">
        <v>25</v>
      </c>
    </row>
    <row r="82" spans="1:9" x14ac:dyDescent="0.3">
      <c r="C82">
        <f>'V2'!C83</f>
        <v>0</v>
      </c>
      <c r="G82" t="s">
        <v>84</v>
      </c>
      <c r="H82" t="s">
        <v>25</v>
      </c>
    </row>
    <row r="83" spans="1:9" x14ac:dyDescent="0.3">
      <c r="A83" t="s">
        <v>85</v>
      </c>
      <c r="C83">
        <f>'V2'!C84</f>
        <v>0</v>
      </c>
    </row>
    <row r="84" spans="1:9" x14ac:dyDescent="0.3">
      <c r="A84" t="s">
        <v>86</v>
      </c>
      <c r="B84" t="s">
        <v>25</v>
      </c>
      <c r="C84">
        <f>'V2'!C85</f>
        <v>1855.90724637681</v>
      </c>
      <c r="G84" t="s">
        <v>85</v>
      </c>
    </row>
    <row r="85" spans="1:9" x14ac:dyDescent="0.3">
      <c r="A85" t="s">
        <v>87</v>
      </c>
      <c r="B85" t="s">
        <v>25</v>
      </c>
      <c r="C85">
        <f>'V2'!C86</f>
        <v>4342.8229565217298</v>
      </c>
      <c r="D85">
        <f>C85/C84</f>
        <v>2.3399999999999967</v>
      </c>
      <c r="G85" t="s">
        <v>86</v>
      </c>
      <c r="H85" t="s">
        <v>25</v>
      </c>
      <c r="I85">
        <v>1855.90724637681</v>
      </c>
    </row>
    <row r="86" spans="1:9" x14ac:dyDescent="0.3">
      <c r="A86" t="s">
        <v>88</v>
      </c>
      <c r="B86" t="s">
        <v>25</v>
      </c>
      <c r="C86">
        <f>'V2'!C87</f>
        <v>4342.8229565217298</v>
      </c>
      <c r="G86" t="s">
        <v>87</v>
      </c>
      <c r="H86" t="s">
        <v>25</v>
      </c>
      <c r="I86">
        <v>4342.8229565217298</v>
      </c>
    </row>
    <row r="87" spans="1:9" x14ac:dyDescent="0.3">
      <c r="A87" t="s">
        <v>89</v>
      </c>
      <c r="B87" t="s">
        <v>25</v>
      </c>
      <c r="C87">
        <f>'V2'!C88</f>
        <v>4342.8229565217298</v>
      </c>
      <c r="G87" t="s">
        <v>88</v>
      </c>
      <c r="H87" t="s">
        <v>25</v>
      </c>
      <c r="I87">
        <v>4342.8229565217298</v>
      </c>
    </row>
    <row r="88" spans="1:9" x14ac:dyDescent="0.3">
      <c r="A88" t="s">
        <v>90</v>
      </c>
      <c r="B88" t="s">
        <v>25</v>
      </c>
      <c r="C88">
        <f>'V2'!C89</f>
        <v>3201.44</v>
      </c>
      <c r="G88" t="s">
        <v>89</v>
      </c>
      <c r="H88" t="s">
        <v>25</v>
      </c>
      <c r="I88">
        <v>4342.8229565217298</v>
      </c>
    </row>
    <row r="89" spans="1:9" x14ac:dyDescent="0.3">
      <c r="C89">
        <f>'V2'!C90</f>
        <v>0</v>
      </c>
      <c r="G89" t="s">
        <v>90</v>
      </c>
      <c r="H89" t="s">
        <v>25</v>
      </c>
      <c r="I89">
        <v>3201.44</v>
      </c>
    </row>
    <row r="90" spans="1:9" x14ac:dyDescent="0.3">
      <c r="A90" t="s">
        <v>91</v>
      </c>
      <c r="B90" t="s">
        <v>25</v>
      </c>
      <c r="C90">
        <f>'V2'!C91</f>
        <v>0</v>
      </c>
    </row>
    <row r="91" spans="1:9" x14ac:dyDescent="0.3">
      <c r="A91" t="s">
        <v>92</v>
      </c>
      <c r="B91" t="s">
        <v>25</v>
      </c>
      <c r="C91">
        <f>'V2'!C92</f>
        <v>1141.38295652173</v>
      </c>
      <c r="G91" t="s">
        <v>91</v>
      </c>
      <c r="H91" t="s">
        <v>25</v>
      </c>
    </row>
    <row r="92" spans="1:9" x14ac:dyDescent="0.3">
      <c r="A92" t="s">
        <v>93</v>
      </c>
      <c r="B92" t="s">
        <v>25</v>
      </c>
      <c r="C92">
        <f>'V2'!C93</f>
        <v>0</v>
      </c>
      <c r="G92" t="s">
        <v>92</v>
      </c>
      <c r="H92" t="s">
        <v>25</v>
      </c>
      <c r="I92">
        <v>1141.38295652173</v>
      </c>
    </row>
    <row r="93" spans="1:9" x14ac:dyDescent="0.3">
      <c r="A93" t="s">
        <v>94</v>
      </c>
      <c r="B93" t="s">
        <v>25</v>
      </c>
      <c r="C93">
        <f>'V2'!C94</f>
        <v>0</v>
      </c>
      <c r="G93" t="s">
        <v>93</v>
      </c>
      <c r="H93" t="s">
        <v>25</v>
      </c>
    </row>
    <row r="94" spans="1:9" x14ac:dyDescent="0.3">
      <c r="A94" s="76" t="s">
        <v>95</v>
      </c>
      <c r="B94" s="76" t="s">
        <v>25</v>
      </c>
      <c r="C94">
        <f>'V2'!C95</f>
        <v>0</v>
      </c>
      <c r="G94" t="s">
        <v>94</v>
      </c>
      <c r="H94" t="s">
        <v>25</v>
      </c>
    </row>
    <row r="95" spans="1:9" x14ac:dyDescent="0.3">
      <c r="A95" t="s">
        <v>96</v>
      </c>
      <c r="B95" t="s">
        <v>25</v>
      </c>
      <c r="C95">
        <f>'V2'!C96</f>
        <v>0</v>
      </c>
      <c r="G95" t="s">
        <v>95</v>
      </c>
      <c r="H95" t="s">
        <v>25</v>
      </c>
    </row>
    <row r="96" spans="1:9" x14ac:dyDescent="0.3">
      <c r="C96">
        <f>'V2'!C97</f>
        <v>0</v>
      </c>
      <c r="G96" t="s">
        <v>96</v>
      </c>
      <c r="H96" t="s">
        <v>25</v>
      </c>
    </row>
    <row r="97" spans="1:9" x14ac:dyDescent="0.3">
      <c r="C97">
        <f>'V2'!C98</f>
        <v>0</v>
      </c>
    </row>
    <row r="98" spans="1:9" x14ac:dyDescent="0.3">
      <c r="A98" t="s">
        <v>97</v>
      </c>
      <c r="B98" t="s">
        <v>25</v>
      </c>
      <c r="C98">
        <f>'V2'!C99</f>
        <v>168.450283177778</v>
      </c>
    </row>
    <row r="99" spans="1:9" x14ac:dyDescent="0.3">
      <c r="A99" t="s">
        <v>98</v>
      </c>
      <c r="B99" t="s">
        <v>25</v>
      </c>
      <c r="C99">
        <f>'V2'!C100</f>
        <v>0</v>
      </c>
      <c r="G99" t="s">
        <v>97</v>
      </c>
      <c r="H99" t="s">
        <v>25</v>
      </c>
      <c r="I99">
        <v>168.450283177778</v>
      </c>
    </row>
    <row r="100" spans="1:9" x14ac:dyDescent="0.3">
      <c r="A100" t="s">
        <v>99</v>
      </c>
      <c r="B100" t="s">
        <v>25</v>
      </c>
      <c r="C100">
        <f>'V2'!C101</f>
        <v>0</v>
      </c>
      <c r="G100" t="s">
        <v>98</v>
      </c>
      <c r="H100" t="s">
        <v>25</v>
      </c>
    </row>
    <row r="101" spans="1:9" x14ac:dyDescent="0.3">
      <c r="C101">
        <f>'V2'!C102</f>
        <v>0</v>
      </c>
      <c r="G101" t="s">
        <v>99</v>
      </c>
      <c r="H101" t="s">
        <v>25</v>
      </c>
      <c r="I101">
        <v>0</v>
      </c>
    </row>
    <row r="102" spans="1:9" x14ac:dyDescent="0.3">
      <c r="A102" t="s">
        <v>100</v>
      </c>
      <c r="B102" t="s">
        <v>101</v>
      </c>
      <c r="C102">
        <f>'V2'!C103</f>
        <v>12</v>
      </c>
    </row>
    <row r="103" spans="1:9" x14ac:dyDescent="0.3">
      <c r="A103" t="s">
        <v>102</v>
      </c>
      <c r="B103" t="s">
        <v>101</v>
      </c>
      <c r="C103">
        <f>'V2'!C104</f>
        <v>0</v>
      </c>
      <c r="G103" t="s">
        <v>100</v>
      </c>
      <c r="H103" t="s">
        <v>101</v>
      </c>
      <c r="I103">
        <v>12</v>
      </c>
    </row>
    <row r="104" spans="1:9" x14ac:dyDescent="0.3">
      <c r="C104">
        <f>'V2'!C105</f>
        <v>0</v>
      </c>
      <c r="G104" t="s">
        <v>102</v>
      </c>
      <c r="H104" t="s">
        <v>101</v>
      </c>
    </row>
    <row r="105" spans="1:9" x14ac:dyDescent="0.3">
      <c r="A105" t="s">
        <v>103</v>
      </c>
      <c r="C105">
        <f>'V2'!C106</f>
        <v>0</v>
      </c>
    </row>
    <row r="106" spans="1:9" x14ac:dyDescent="0.3">
      <c r="A106" t="s">
        <v>104</v>
      </c>
      <c r="B106" t="s">
        <v>25</v>
      </c>
      <c r="C106">
        <f>'V2'!C107</f>
        <v>1724.1774253106</v>
      </c>
      <c r="G106" t="s">
        <v>103</v>
      </c>
    </row>
    <row r="107" spans="1:9" x14ac:dyDescent="0.3">
      <c r="A107" t="s">
        <v>105</v>
      </c>
      <c r="B107" t="s">
        <v>25</v>
      </c>
      <c r="C107">
        <f>'V2'!C108</f>
        <v>1215.36850219851</v>
      </c>
      <c r="G107" t="s">
        <v>104</v>
      </c>
      <c r="H107" t="s">
        <v>25</v>
      </c>
      <c r="I107">
        <v>1724.1774253106</v>
      </c>
    </row>
    <row r="108" spans="1:9" x14ac:dyDescent="0.3">
      <c r="A108" t="s">
        <v>106</v>
      </c>
      <c r="B108" t="s">
        <v>25</v>
      </c>
      <c r="C108">
        <f>'V2'!C109</f>
        <v>697.21776555782697</v>
      </c>
      <c r="G108" t="s">
        <v>105</v>
      </c>
      <c r="H108" t="s">
        <v>25</v>
      </c>
      <c r="I108">
        <v>1215.36850219851</v>
      </c>
    </row>
    <row r="109" spans="1:9" x14ac:dyDescent="0.3">
      <c r="A109" t="s">
        <v>107</v>
      </c>
      <c r="B109" t="s">
        <v>25</v>
      </c>
      <c r="C109">
        <f>'V2'!C110</f>
        <v>134.60935029214099</v>
      </c>
      <c r="G109" t="s">
        <v>106</v>
      </c>
      <c r="H109" t="s">
        <v>25</v>
      </c>
      <c r="I109">
        <v>697.21776555782697</v>
      </c>
    </row>
    <row r="110" spans="1:9" x14ac:dyDescent="0.3">
      <c r="A110" t="s">
        <v>108</v>
      </c>
      <c r="B110" t="s">
        <v>25</v>
      </c>
      <c r="C110">
        <f>'V2'!C111</f>
        <v>0</v>
      </c>
      <c r="G110" t="s">
        <v>107</v>
      </c>
      <c r="H110" t="s">
        <v>25</v>
      </c>
      <c r="I110">
        <v>134.60935029214099</v>
      </c>
    </row>
    <row r="111" spans="1:9" x14ac:dyDescent="0.3">
      <c r="A111" t="s">
        <v>109</v>
      </c>
      <c r="B111" t="s">
        <v>25</v>
      </c>
      <c r="C111">
        <f>'V2'!C112</f>
        <v>0</v>
      </c>
      <c r="G111" t="s">
        <v>108</v>
      </c>
      <c r="H111" t="s">
        <v>25</v>
      </c>
      <c r="I111">
        <v>0</v>
      </c>
    </row>
    <row r="112" spans="1:9" x14ac:dyDescent="0.3">
      <c r="A112" t="s">
        <v>110</v>
      </c>
      <c r="B112" t="s">
        <v>25</v>
      </c>
      <c r="C112">
        <f>'V2'!C113</f>
        <v>0</v>
      </c>
      <c r="G112" t="s">
        <v>109</v>
      </c>
      <c r="H112" t="s">
        <v>25</v>
      </c>
      <c r="I112">
        <v>0</v>
      </c>
    </row>
    <row r="113" spans="1:9" x14ac:dyDescent="0.3">
      <c r="A113" t="s">
        <v>111</v>
      </c>
      <c r="B113" t="s">
        <v>25</v>
      </c>
      <c r="C113">
        <f>'V2'!C114</f>
        <v>0</v>
      </c>
      <c r="G113" t="s">
        <v>110</v>
      </c>
      <c r="H113" t="s">
        <v>25</v>
      </c>
      <c r="I113">
        <v>0</v>
      </c>
    </row>
    <row r="114" spans="1:9" x14ac:dyDescent="0.3">
      <c r="A114" t="s">
        <v>112</v>
      </c>
      <c r="B114" t="s">
        <v>25</v>
      </c>
      <c r="C114">
        <f>'V2'!C115</f>
        <v>0</v>
      </c>
      <c r="G114" t="s">
        <v>111</v>
      </c>
      <c r="H114" t="s">
        <v>25</v>
      </c>
      <c r="I114">
        <v>0</v>
      </c>
    </row>
    <row r="115" spans="1:9" x14ac:dyDescent="0.3">
      <c r="A115" t="s">
        <v>113</v>
      </c>
      <c r="B115" t="s">
        <v>25</v>
      </c>
      <c r="C115">
        <f>'V2'!C116</f>
        <v>311.91736454709297</v>
      </c>
      <c r="G115" t="s">
        <v>112</v>
      </c>
      <c r="H115" t="s">
        <v>25</v>
      </c>
      <c r="I115">
        <v>0</v>
      </c>
    </row>
    <row r="116" spans="1:9" x14ac:dyDescent="0.3">
      <c r="A116" t="s">
        <v>114</v>
      </c>
      <c r="B116" t="s">
        <v>25</v>
      </c>
      <c r="C116">
        <f>'V2'!C117</f>
        <v>917.70062123675996</v>
      </c>
      <c r="G116" t="s">
        <v>113</v>
      </c>
      <c r="H116" t="s">
        <v>25</v>
      </c>
      <c r="I116">
        <v>311.91736454709297</v>
      </c>
    </row>
    <row r="117" spans="1:9" x14ac:dyDescent="0.3">
      <c r="A117" t="s">
        <v>115</v>
      </c>
      <c r="B117" t="s">
        <v>25</v>
      </c>
      <c r="C117">
        <f>'V2'!C118</f>
        <v>1598.1810937544401</v>
      </c>
      <c r="G117" t="s">
        <v>114</v>
      </c>
      <c r="H117" t="s">
        <v>25</v>
      </c>
      <c r="I117">
        <v>917.70062123675996</v>
      </c>
    </row>
    <row r="118" spans="1:9" x14ac:dyDescent="0.3">
      <c r="C118">
        <f>'V2'!C119</f>
        <v>0</v>
      </c>
      <c r="G118" t="s">
        <v>115</v>
      </c>
      <c r="H118" t="s">
        <v>25</v>
      </c>
      <c r="I118">
        <v>1598.1810937544401</v>
      </c>
    </row>
    <row r="119" spans="1:9" x14ac:dyDescent="0.3">
      <c r="A119" t="s">
        <v>116</v>
      </c>
      <c r="C119">
        <f>'V2'!C120</f>
        <v>0</v>
      </c>
    </row>
    <row r="120" spans="1:9" x14ac:dyDescent="0.3">
      <c r="A120" t="s">
        <v>104</v>
      </c>
      <c r="B120" t="s">
        <v>25</v>
      </c>
      <c r="C120">
        <f>'V2'!C121</f>
        <v>1759.5139690357901</v>
      </c>
      <c r="G120" t="s">
        <v>116</v>
      </c>
    </row>
    <row r="121" spans="1:9" x14ac:dyDescent="0.3">
      <c r="A121" t="s">
        <v>105</v>
      </c>
      <c r="B121" t="s">
        <v>25</v>
      </c>
      <c r="C121">
        <f>'V2'!C122</f>
        <v>1239.6917813037501</v>
      </c>
      <c r="G121" t="s">
        <v>104</v>
      </c>
      <c r="H121" t="s">
        <v>25</v>
      </c>
      <c r="I121">
        <v>1759.5139690357901</v>
      </c>
    </row>
    <row r="122" spans="1:9" x14ac:dyDescent="0.3">
      <c r="A122" t="s">
        <v>106</v>
      </c>
      <c r="B122" t="s">
        <v>25</v>
      </c>
      <c r="C122">
        <f>'V2'!C123</f>
        <v>718.13498798001103</v>
      </c>
      <c r="G122" t="s">
        <v>105</v>
      </c>
      <c r="H122" t="s">
        <v>25</v>
      </c>
      <c r="I122">
        <v>1239.6917813037501</v>
      </c>
    </row>
    <row r="123" spans="1:9" x14ac:dyDescent="0.3">
      <c r="A123" t="s">
        <v>107</v>
      </c>
      <c r="B123" t="s">
        <v>25</v>
      </c>
      <c r="C123">
        <f>'V2'!C124</f>
        <v>138.902952820888</v>
      </c>
      <c r="G123" t="s">
        <v>106</v>
      </c>
      <c r="H123" t="s">
        <v>25</v>
      </c>
      <c r="I123">
        <v>718.13498798001103</v>
      </c>
    </row>
    <row r="124" spans="1:9" x14ac:dyDescent="0.3">
      <c r="A124" t="s">
        <v>108</v>
      </c>
      <c r="B124" t="s">
        <v>25</v>
      </c>
      <c r="C124">
        <f>'V2'!C125</f>
        <v>0</v>
      </c>
      <c r="G124" t="s">
        <v>107</v>
      </c>
      <c r="H124" t="s">
        <v>25</v>
      </c>
      <c r="I124">
        <v>138.902952820888</v>
      </c>
    </row>
    <row r="125" spans="1:9" x14ac:dyDescent="0.3">
      <c r="A125" t="s">
        <v>109</v>
      </c>
      <c r="B125" t="s">
        <v>25</v>
      </c>
      <c r="C125">
        <f>'V2'!C126</f>
        <v>0</v>
      </c>
      <c r="G125" t="s">
        <v>108</v>
      </c>
      <c r="H125" t="s">
        <v>25</v>
      </c>
      <c r="I125">
        <v>0</v>
      </c>
    </row>
    <row r="126" spans="1:9" x14ac:dyDescent="0.3">
      <c r="A126" t="s">
        <v>110</v>
      </c>
      <c r="B126" t="s">
        <v>25</v>
      </c>
      <c r="C126">
        <f>'V2'!C127</f>
        <v>0</v>
      </c>
      <c r="G126" t="s">
        <v>109</v>
      </c>
      <c r="H126" t="s">
        <v>25</v>
      </c>
      <c r="I126">
        <v>0</v>
      </c>
    </row>
    <row r="127" spans="1:9" x14ac:dyDescent="0.3">
      <c r="A127" t="s">
        <v>111</v>
      </c>
      <c r="B127" t="s">
        <v>25</v>
      </c>
      <c r="C127">
        <f>'V2'!C128</f>
        <v>0</v>
      </c>
      <c r="G127" t="s">
        <v>110</v>
      </c>
      <c r="H127" t="s">
        <v>25</v>
      </c>
      <c r="I127">
        <v>0</v>
      </c>
    </row>
    <row r="128" spans="1:9" x14ac:dyDescent="0.3">
      <c r="A128" t="s">
        <v>112</v>
      </c>
      <c r="B128" t="s">
        <v>25</v>
      </c>
      <c r="C128">
        <f>'V2'!C129</f>
        <v>0</v>
      </c>
      <c r="G128" t="s">
        <v>111</v>
      </c>
      <c r="H128" t="s">
        <v>25</v>
      </c>
      <c r="I128">
        <v>0</v>
      </c>
    </row>
    <row r="129" spans="1:9" x14ac:dyDescent="0.3">
      <c r="A129" t="s">
        <v>113</v>
      </c>
      <c r="B129" t="s">
        <v>25</v>
      </c>
      <c r="C129">
        <f>'V2'!C130</f>
        <v>318.62510378367102</v>
      </c>
      <c r="G129" t="s">
        <v>112</v>
      </c>
      <c r="H129" t="s">
        <v>25</v>
      </c>
      <c r="I129">
        <v>0</v>
      </c>
    </row>
    <row r="130" spans="1:9" x14ac:dyDescent="0.3">
      <c r="A130" t="s">
        <v>114</v>
      </c>
      <c r="B130" t="s">
        <v>25</v>
      </c>
      <c r="C130">
        <f>'V2'!C131</f>
        <v>935.36951518425303</v>
      </c>
      <c r="G130" t="s">
        <v>113</v>
      </c>
      <c r="H130" t="s">
        <v>25</v>
      </c>
      <c r="I130">
        <v>318.62510378367102</v>
      </c>
    </row>
    <row r="131" spans="1:9" x14ac:dyDescent="0.3">
      <c r="A131" t="s">
        <v>115</v>
      </c>
      <c r="B131" t="s">
        <v>25</v>
      </c>
      <c r="C131">
        <f>'V2'!C132</f>
        <v>1629.44330511013</v>
      </c>
      <c r="G131" t="s">
        <v>114</v>
      </c>
      <c r="H131" t="s">
        <v>25</v>
      </c>
      <c r="I131">
        <v>935.36951518425303</v>
      </c>
    </row>
    <row r="132" spans="1:9" x14ac:dyDescent="0.3">
      <c r="C132">
        <f>'V2'!C133</f>
        <v>0</v>
      </c>
      <c r="G132" t="s">
        <v>115</v>
      </c>
      <c r="H132" t="s">
        <v>25</v>
      </c>
      <c r="I132">
        <v>1629.44330511013</v>
      </c>
    </row>
    <row r="133" spans="1:9" x14ac:dyDescent="0.3">
      <c r="A133" t="s">
        <v>117</v>
      </c>
      <c r="C133">
        <f>'V2'!C134</f>
        <v>0</v>
      </c>
    </row>
    <row r="134" spans="1:9" x14ac:dyDescent="0.3">
      <c r="A134" s="76" t="s">
        <v>104</v>
      </c>
      <c r="B134" t="s">
        <v>25</v>
      </c>
      <c r="C134">
        <f>'V2'!C135</f>
        <v>1584.8758453790799</v>
      </c>
      <c r="G134" t="s">
        <v>117</v>
      </c>
    </row>
    <row r="135" spans="1:9" x14ac:dyDescent="0.3">
      <c r="A135" s="76" t="s">
        <v>105</v>
      </c>
      <c r="B135" t="s">
        <v>25</v>
      </c>
      <c r="C135">
        <f>'V2'!C136</f>
        <v>1272.9571802497401</v>
      </c>
      <c r="G135" t="s">
        <v>104</v>
      </c>
      <c r="H135" t="s">
        <v>25</v>
      </c>
      <c r="I135">
        <v>1584.8758453790799</v>
      </c>
    </row>
    <row r="136" spans="1:9" x14ac:dyDescent="0.3">
      <c r="A136" s="76" t="s">
        <v>106</v>
      </c>
      <c r="B136" t="s">
        <v>25</v>
      </c>
      <c r="C136">
        <f>'V2'!C137</f>
        <v>1338.62882449527</v>
      </c>
      <c r="G136" t="s">
        <v>105</v>
      </c>
      <c r="H136" t="s">
        <v>25</v>
      </c>
      <c r="I136">
        <v>1272.9571802497401</v>
      </c>
    </row>
    <row r="137" spans="1:9" x14ac:dyDescent="0.3">
      <c r="A137" s="76" t="s">
        <v>107</v>
      </c>
      <c r="B137" t="s">
        <v>25</v>
      </c>
      <c r="C137">
        <f>'V2'!C138</f>
        <v>1040.7648261491699</v>
      </c>
      <c r="G137" t="s">
        <v>106</v>
      </c>
      <c r="H137" t="s">
        <v>25</v>
      </c>
      <c r="I137">
        <v>1338.62882449527</v>
      </c>
    </row>
    <row r="138" spans="1:9" x14ac:dyDescent="0.3">
      <c r="A138" t="s">
        <v>108</v>
      </c>
      <c r="B138" t="s">
        <v>25</v>
      </c>
      <c r="C138">
        <f>'V2'!C139</f>
        <v>647.110147084917</v>
      </c>
      <c r="G138" t="s">
        <v>107</v>
      </c>
      <c r="H138" t="s">
        <v>25</v>
      </c>
      <c r="I138">
        <v>1040.7648261491699</v>
      </c>
    </row>
    <row r="139" spans="1:9" x14ac:dyDescent="0.3">
      <c r="A139" t="s">
        <v>109</v>
      </c>
      <c r="B139" t="s">
        <v>25</v>
      </c>
      <c r="C139">
        <f>'V2'!C140</f>
        <v>513.25810718628497</v>
      </c>
      <c r="G139" t="s">
        <v>108</v>
      </c>
      <c r="H139" t="s">
        <v>25</v>
      </c>
      <c r="I139">
        <v>647.110147084917</v>
      </c>
    </row>
    <row r="140" spans="1:9" x14ac:dyDescent="0.3">
      <c r="A140" t="s">
        <v>110</v>
      </c>
      <c r="B140" t="s">
        <v>25</v>
      </c>
      <c r="C140">
        <f>'V2'!C141</f>
        <v>377.64631908859297</v>
      </c>
      <c r="G140" t="s">
        <v>109</v>
      </c>
      <c r="H140" t="s">
        <v>25</v>
      </c>
      <c r="I140">
        <v>513.25810718628497</v>
      </c>
    </row>
    <row r="141" spans="1:9" x14ac:dyDescent="0.3">
      <c r="A141" t="s">
        <v>111</v>
      </c>
      <c r="B141" t="s">
        <v>25</v>
      </c>
      <c r="C141">
        <f>'V2'!C142</f>
        <v>348.32236996984301</v>
      </c>
      <c r="G141" t="s">
        <v>110</v>
      </c>
      <c r="H141" t="s">
        <v>25</v>
      </c>
      <c r="I141">
        <v>377.64631908859297</v>
      </c>
    </row>
    <row r="142" spans="1:9" x14ac:dyDescent="0.3">
      <c r="A142" t="s">
        <v>112</v>
      </c>
      <c r="B142" t="s">
        <v>25</v>
      </c>
      <c r="C142">
        <f>'V2'!C143</f>
        <v>559.83724121980299</v>
      </c>
      <c r="G142" t="s">
        <v>111</v>
      </c>
      <c r="H142" t="s">
        <v>25</v>
      </c>
      <c r="I142">
        <v>348.32236996984301</v>
      </c>
    </row>
    <row r="143" spans="1:9" x14ac:dyDescent="0.3">
      <c r="A143" s="76" t="s">
        <v>113</v>
      </c>
      <c r="B143" t="s">
        <v>25</v>
      </c>
      <c r="C143">
        <f>'V2'!C144</f>
        <v>990.61189790785295</v>
      </c>
      <c r="G143" t="s">
        <v>112</v>
      </c>
      <c r="H143" t="s">
        <v>25</v>
      </c>
      <c r="I143">
        <v>559.83724121980299</v>
      </c>
    </row>
    <row r="144" spans="1:9" x14ac:dyDescent="0.3">
      <c r="A144" s="76" t="s">
        <v>114</v>
      </c>
      <c r="B144" t="s">
        <v>25</v>
      </c>
      <c r="C144">
        <f>'V2'!C145</f>
        <v>1139.1099459690099</v>
      </c>
      <c r="G144" t="s">
        <v>113</v>
      </c>
      <c r="H144" t="s">
        <v>25</v>
      </c>
      <c r="I144">
        <v>990.61189790785295</v>
      </c>
    </row>
    <row r="145" spans="1:9" x14ac:dyDescent="0.3">
      <c r="A145" s="76" t="s">
        <v>115</v>
      </c>
      <c r="B145" t="s">
        <v>25</v>
      </c>
      <c r="C145">
        <f>'V2'!C146</f>
        <v>1480.0589678005399</v>
      </c>
      <c r="G145" t="s">
        <v>114</v>
      </c>
      <c r="H145" t="s">
        <v>25</v>
      </c>
      <c r="I145">
        <v>1139.1099459690099</v>
      </c>
    </row>
    <row r="146" spans="1:9" x14ac:dyDescent="0.3">
      <c r="C146">
        <f>'V2'!C147</f>
        <v>0</v>
      </c>
      <c r="G146" t="s">
        <v>115</v>
      </c>
      <c r="H146" t="s">
        <v>25</v>
      </c>
      <c r="I146">
        <v>1480.0589678005399</v>
      </c>
    </row>
    <row r="147" spans="1:9" x14ac:dyDescent="0.3">
      <c r="A147" t="s">
        <v>118</v>
      </c>
      <c r="C147">
        <f>'V2'!C148</f>
        <v>0</v>
      </c>
    </row>
    <row r="148" spans="1:9" x14ac:dyDescent="0.3">
      <c r="A148" s="76" t="s">
        <v>104</v>
      </c>
      <c r="B148" t="s">
        <v>25</v>
      </c>
      <c r="C148">
        <f>'V2'!C149</f>
        <v>830.94719187609905</v>
      </c>
      <c r="G148" t="s">
        <v>118</v>
      </c>
    </row>
    <row r="149" spans="1:9" x14ac:dyDescent="0.3">
      <c r="A149" s="76" t="s">
        <v>105</v>
      </c>
      <c r="B149" t="s">
        <v>25</v>
      </c>
      <c r="C149">
        <f>'V2'!C150</f>
        <v>803.55128202662695</v>
      </c>
      <c r="G149" t="s">
        <v>104</v>
      </c>
      <c r="H149" t="s">
        <v>25</v>
      </c>
      <c r="I149">
        <v>830.94719187609905</v>
      </c>
    </row>
    <row r="150" spans="1:9" x14ac:dyDescent="0.3">
      <c r="A150" s="76" t="s">
        <v>106</v>
      </c>
      <c r="B150" t="s">
        <v>25</v>
      </c>
      <c r="C150">
        <f>'V2'!C151</f>
        <v>672.24866222778803</v>
      </c>
      <c r="G150" t="s">
        <v>105</v>
      </c>
      <c r="H150" t="s">
        <v>25</v>
      </c>
      <c r="I150">
        <v>803.55128202662695</v>
      </c>
    </row>
    <row r="151" spans="1:9" x14ac:dyDescent="0.3">
      <c r="A151" s="76" t="s">
        <v>107</v>
      </c>
      <c r="B151" t="s">
        <v>25</v>
      </c>
      <c r="C151">
        <f>'V2'!C152</f>
        <v>500.075721644498</v>
      </c>
      <c r="G151" t="s">
        <v>106</v>
      </c>
      <c r="H151" t="s">
        <v>25</v>
      </c>
      <c r="I151">
        <v>672.24866222778803</v>
      </c>
    </row>
    <row r="152" spans="1:9" x14ac:dyDescent="0.3">
      <c r="A152" t="s">
        <v>108</v>
      </c>
      <c r="B152" t="s">
        <v>25</v>
      </c>
      <c r="C152">
        <f>'V2'!C153</f>
        <v>247.69656329306301</v>
      </c>
      <c r="G152" t="s">
        <v>107</v>
      </c>
      <c r="H152" t="s">
        <v>25</v>
      </c>
      <c r="I152">
        <v>500.075721644498</v>
      </c>
    </row>
    <row r="153" spans="1:9" x14ac:dyDescent="0.3">
      <c r="A153" t="s">
        <v>109</v>
      </c>
      <c r="B153" t="s">
        <v>25</v>
      </c>
      <c r="C153">
        <f>'V2'!C154</f>
        <v>169.067278613833</v>
      </c>
      <c r="G153" t="s">
        <v>108</v>
      </c>
      <c r="H153" t="s">
        <v>25</v>
      </c>
      <c r="I153">
        <v>247.69656329306301</v>
      </c>
    </row>
    <row r="154" spans="1:9" x14ac:dyDescent="0.3">
      <c r="A154" t="s">
        <v>110</v>
      </c>
      <c r="B154" t="s">
        <v>25</v>
      </c>
      <c r="C154">
        <f>'V2'!C155</f>
        <v>84.727106763188402</v>
      </c>
      <c r="G154" t="s">
        <v>109</v>
      </c>
      <c r="H154" t="s">
        <v>25</v>
      </c>
      <c r="I154">
        <v>169.067278613833</v>
      </c>
    </row>
    <row r="155" spans="1:9" x14ac:dyDescent="0.3">
      <c r="A155" t="s">
        <v>111</v>
      </c>
      <c r="B155" t="s">
        <v>25</v>
      </c>
      <c r="C155">
        <f>'V2'!C156</f>
        <v>64.218571655519</v>
      </c>
      <c r="G155" t="s">
        <v>110</v>
      </c>
      <c r="H155" t="s">
        <v>25</v>
      </c>
      <c r="I155">
        <v>84.727106763188402</v>
      </c>
    </row>
    <row r="156" spans="1:9" x14ac:dyDescent="0.3">
      <c r="A156" t="s">
        <v>112</v>
      </c>
      <c r="B156" t="s">
        <v>25</v>
      </c>
      <c r="C156">
        <f>'V2'!C157</f>
        <v>188.06741683546699</v>
      </c>
      <c r="G156" t="s">
        <v>111</v>
      </c>
      <c r="H156" t="s">
        <v>25</v>
      </c>
      <c r="I156">
        <v>64.218571655519</v>
      </c>
    </row>
    <row r="157" spans="1:9" x14ac:dyDescent="0.3">
      <c r="A157" s="76" t="s">
        <v>113</v>
      </c>
      <c r="B157" t="s">
        <v>25</v>
      </c>
      <c r="C157">
        <f>'V2'!C158</f>
        <v>432.87841487296203</v>
      </c>
      <c r="G157" t="s">
        <v>112</v>
      </c>
      <c r="H157" t="s">
        <v>25</v>
      </c>
      <c r="I157">
        <v>188.06741683546699</v>
      </c>
    </row>
    <row r="158" spans="1:9" x14ac:dyDescent="0.3">
      <c r="A158" s="76" t="s">
        <v>114</v>
      </c>
      <c r="B158" t="s">
        <v>25</v>
      </c>
      <c r="C158">
        <f>'V2'!C159</f>
        <v>528.57941588181802</v>
      </c>
      <c r="G158" t="s">
        <v>113</v>
      </c>
      <c r="H158" t="s">
        <v>25</v>
      </c>
      <c r="I158">
        <v>432.87841487296203</v>
      </c>
    </row>
    <row r="159" spans="1:9" x14ac:dyDescent="0.3">
      <c r="A159" s="76" t="s">
        <v>115</v>
      </c>
      <c r="B159" t="s">
        <v>25</v>
      </c>
      <c r="C159">
        <f>'V2'!C160</f>
        <v>731.816896237332</v>
      </c>
      <c r="G159" t="s">
        <v>114</v>
      </c>
      <c r="H159" t="s">
        <v>25</v>
      </c>
      <c r="I159">
        <v>528.57941588181802</v>
      </c>
    </row>
    <row r="160" spans="1:9" x14ac:dyDescent="0.3">
      <c r="C160">
        <f>'V2'!C161</f>
        <v>0</v>
      </c>
      <c r="G160" t="s">
        <v>115</v>
      </c>
      <c r="H160" t="s">
        <v>25</v>
      </c>
      <c r="I160">
        <v>731.816896237332</v>
      </c>
    </row>
    <row r="161" spans="1:9" x14ac:dyDescent="0.3">
      <c r="A161" t="s">
        <v>119</v>
      </c>
      <c r="C161">
        <f>'V2'!C162</f>
        <v>0</v>
      </c>
    </row>
    <row r="162" spans="1:9" x14ac:dyDescent="0.3">
      <c r="A162" s="76" t="s">
        <v>104</v>
      </c>
      <c r="B162" t="s">
        <v>25</v>
      </c>
      <c r="C162">
        <f>'V2'!C163</f>
        <v>500.86079999999998</v>
      </c>
      <c r="G162" t="s">
        <v>119</v>
      </c>
    </row>
    <row r="163" spans="1:9" x14ac:dyDescent="0.3">
      <c r="A163" s="76" t="s">
        <v>105</v>
      </c>
      <c r="B163" t="s">
        <v>25</v>
      </c>
      <c r="C163">
        <f>'V2'!C164</f>
        <v>452.3904</v>
      </c>
      <c r="G163" t="s">
        <v>104</v>
      </c>
      <c r="H163" t="s">
        <v>25</v>
      </c>
      <c r="I163">
        <v>500.86079999999998</v>
      </c>
    </row>
    <row r="164" spans="1:9" x14ac:dyDescent="0.3">
      <c r="A164" s="76" t="s">
        <v>106</v>
      </c>
      <c r="B164" t="s">
        <v>25</v>
      </c>
      <c r="C164">
        <f>'V2'!C165</f>
        <v>500.86079999999998</v>
      </c>
      <c r="G164" t="s">
        <v>105</v>
      </c>
      <c r="H164" t="s">
        <v>25</v>
      </c>
      <c r="I164">
        <v>452.3904</v>
      </c>
    </row>
    <row r="165" spans="1:9" x14ac:dyDescent="0.3">
      <c r="A165" s="76" t="s">
        <v>107</v>
      </c>
      <c r="B165" t="s">
        <v>25</v>
      </c>
      <c r="C165">
        <f>'V2'!C166</f>
        <v>484.70400000000001</v>
      </c>
      <c r="G165" t="s">
        <v>106</v>
      </c>
      <c r="H165" t="s">
        <v>25</v>
      </c>
      <c r="I165">
        <v>500.86079999999998</v>
      </c>
    </row>
    <row r="166" spans="1:9" x14ac:dyDescent="0.3">
      <c r="A166" t="s">
        <v>108</v>
      </c>
      <c r="B166" t="s">
        <v>25</v>
      </c>
      <c r="C166">
        <f>'V2'!C167</f>
        <v>500.86079999999998</v>
      </c>
      <c r="G166" t="s">
        <v>107</v>
      </c>
      <c r="H166" t="s">
        <v>25</v>
      </c>
      <c r="I166">
        <v>484.70400000000001</v>
      </c>
    </row>
    <row r="167" spans="1:9" x14ac:dyDescent="0.3">
      <c r="A167" t="s">
        <v>109</v>
      </c>
      <c r="B167" t="s">
        <v>25</v>
      </c>
      <c r="C167">
        <f>'V2'!C168</f>
        <v>484.70400000000001</v>
      </c>
      <c r="G167" t="s">
        <v>108</v>
      </c>
      <c r="H167" t="s">
        <v>25</v>
      </c>
      <c r="I167">
        <v>500.86079999999998</v>
      </c>
    </row>
    <row r="168" spans="1:9" x14ac:dyDescent="0.3">
      <c r="A168" t="s">
        <v>110</v>
      </c>
      <c r="B168" t="s">
        <v>25</v>
      </c>
      <c r="C168">
        <f>'V2'!C169</f>
        <v>500.86079999999998</v>
      </c>
      <c r="G168" t="s">
        <v>109</v>
      </c>
      <c r="H168" t="s">
        <v>25</v>
      </c>
      <c r="I168">
        <v>484.70400000000001</v>
      </c>
    </row>
    <row r="169" spans="1:9" x14ac:dyDescent="0.3">
      <c r="A169" t="s">
        <v>111</v>
      </c>
      <c r="B169" t="s">
        <v>25</v>
      </c>
      <c r="C169">
        <f>'V2'!C170</f>
        <v>500.86079999999998</v>
      </c>
      <c r="G169" t="s">
        <v>110</v>
      </c>
      <c r="H169" t="s">
        <v>25</v>
      </c>
      <c r="I169">
        <v>500.86079999999998</v>
      </c>
    </row>
    <row r="170" spans="1:9" x14ac:dyDescent="0.3">
      <c r="A170" t="s">
        <v>112</v>
      </c>
      <c r="B170" t="s">
        <v>25</v>
      </c>
      <c r="C170">
        <f>'V2'!C171</f>
        <v>484.70400000000001</v>
      </c>
      <c r="G170" t="s">
        <v>111</v>
      </c>
      <c r="H170" t="s">
        <v>25</v>
      </c>
      <c r="I170">
        <v>500.86079999999998</v>
      </c>
    </row>
    <row r="171" spans="1:9" x14ac:dyDescent="0.3">
      <c r="A171" s="76" t="s">
        <v>113</v>
      </c>
      <c r="B171" t="s">
        <v>25</v>
      </c>
      <c r="C171">
        <f>'V2'!C172</f>
        <v>500.86079999999998</v>
      </c>
      <c r="G171" t="s">
        <v>112</v>
      </c>
      <c r="H171" t="s">
        <v>25</v>
      </c>
      <c r="I171">
        <v>484.70400000000001</v>
      </c>
    </row>
    <row r="172" spans="1:9" x14ac:dyDescent="0.3">
      <c r="A172" s="76" t="s">
        <v>114</v>
      </c>
      <c r="B172" t="s">
        <v>25</v>
      </c>
      <c r="C172">
        <f>'V2'!C173</f>
        <v>484.70400000000001</v>
      </c>
      <c r="G172" t="s">
        <v>113</v>
      </c>
      <c r="H172" t="s">
        <v>25</v>
      </c>
      <c r="I172">
        <v>500.86079999999998</v>
      </c>
    </row>
    <row r="173" spans="1:9" x14ac:dyDescent="0.3">
      <c r="A173" s="76" t="s">
        <v>115</v>
      </c>
      <c r="B173" t="s">
        <v>25</v>
      </c>
      <c r="C173">
        <f>'V2'!C174</f>
        <v>500.86079999999998</v>
      </c>
      <c r="G173" t="s">
        <v>114</v>
      </c>
      <c r="H173" t="s">
        <v>25</v>
      </c>
      <c r="I173">
        <v>484.70400000000001</v>
      </c>
    </row>
    <row r="174" spans="1:9" x14ac:dyDescent="0.3">
      <c r="C174">
        <f>'V2'!C175</f>
        <v>0</v>
      </c>
      <c r="G174" t="s">
        <v>115</v>
      </c>
      <c r="H174" t="s">
        <v>25</v>
      </c>
      <c r="I174">
        <v>500.86079999999998</v>
      </c>
    </row>
    <row r="175" spans="1:9" x14ac:dyDescent="0.3">
      <c r="A175" t="s">
        <v>120</v>
      </c>
      <c r="C175">
        <f>'V2'!C176</f>
        <v>0</v>
      </c>
    </row>
    <row r="176" spans="1:9" x14ac:dyDescent="0.3">
      <c r="A176" s="76" t="s">
        <v>104</v>
      </c>
      <c r="B176" t="s">
        <v>25</v>
      </c>
      <c r="C176">
        <f>'V2'!C177</f>
        <v>155.47713920568</v>
      </c>
      <c r="G176" t="s">
        <v>120</v>
      </c>
    </row>
    <row r="177" spans="1:9" x14ac:dyDescent="0.3">
      <c r="A177" s="76" t="s">
        <v>105</v>
      </c>
      <c r="B177" t="s">
        <v>25</v>
      </c>
      <c r="C177">
        <f>'V2'!C178</f>
        <v>385.25820332832001</v>
      </c>
      <c r="G177" t="s">
        <v>104</v>
      </c>
      <c r="H177" t="s">
        <v>25</v>
      </c>
      <c r="I177">
        <v>155.47713920568</v>
      </c>
    </row>
    <row r="178" spans="1:9" x14ac:dyDescent="0.3">
      <c r="A178" s="76" t="s">
        <v>106</v>
      </c>
      <c r="B178" t="s">
        <v>25</v>
      </c>
      <c r="C178">
        <f>'V2'!C179</f>
        <v>811.15156909296002</v>
      </c>
      <c r="G178" t="s">
        <v>105</v>
      </c>
      <c r="H178" t="s">
        <v>25</v>
      </c>
      <c r="I178">
        <v>385.25820332832001</v>
      </c>
    </row>
    <row r="179" spans="1:9" x14ac:dyDescent="0.3">
      <c r="A179" s="76" t="s">
        <v>107</v>
      </c>
      <c r="B179" t="s">
        <v>25</v>
      </c>
      <c r="C179">
        <f>'V2'!C180</f>
        <v>1166.0380534224</v>
      </c>
      <c r="G179" t="s">
        <v>106</v>
      </c>
      <c r="H179" t="s">
        <v>25</v>
      </c>
      <c r="I179">
        <v>811.15156909296002</v>
      </c>
    </row>
    <row r="180" spans="1:9" x14ac:dyDescent="0.3">
      <c r="A180" t="s">
        <v>108</v>
      </c>
      <c r="B180" t="s">
        <v>25</v>
      </c>
      <c r="C180">
        <f>'V2'!C181</f>
        <v>1318.12552657584</v>
      </c>
      <c r="G180" t="s">
        <v>107</v>
      </c>
      <c r="H180" t="s">
        <v>25</v>
      </c>
      <c r="I180">
        <v>1166.0380534224</v>
      </c>
    </row>
    <row r="181" spans="1:9" x14ac:dyDescent="0.3">
      <c r="A181" t="s">
        <v>109</v>
      </c>
      <c r="B181" t="s">
        <v>25</v>
      </c>
      <c r="C181">
        <f>'V2'!C182</f>
        <v>1409.6557852128001</v>
      </c>
      <c r="G181" t="s">
        <v>108</v>
      </c>
      <c r="H181" t="s">
        <v>25</v>
      </c>
      <c r="I181">
        <v>1318.12552657584</v>
      </c>
    </row>
    <row r="182" spans="1:9" x14ac:dyDescent="0.3">
      <c r="A182" t="s">
        <v>110</v>
      </c>
      <c r="B182" t="s">
        <v>25</v>
      </c>
      <c r="C182">
        <f>'V2'!C183</f>
        <v>1330.3895838804001</v>
      </c>
      <c r="G182" t="s">
        <v>109</v>
      </c>
      <c r="H182" t="s">
        <v>25</v>
      </c>
      <c r="I182">
        <v>1409.6557852128001</v>
      </c>
    </row>
    <row r="183" spans="1:9" x14ac:dyDescent="0.3">
      <c r="A183" t="s">
        <v>111</v>
      </c>
      <c r="B183" t="s">
        <v>25</v>
      </c>
      <c r="C183">
        <f>'V2'!C184</f>
        <v>1385.60223348216</v>
      </c>
      <c r="G183" t="s">
        <v>110</v>
      </c>
      <c r="H183" t="s">
        <v>25</v>
      </c>
      <c r="I183">
        <v>1330.3895838804001</v>
      </c>
    </row>
    <row r="184" spans="1:9" x14ac:dyDescent="0.3">
      <c r="A184" t="s">
        <v>112</v>
      </c>
      <c r="B184" t="s">
        <v>25</v>
      </c>
      <c r="C184">
        <f>'V2'!C185</f>
        <v>1025.6249163888001</v>
      </c>
      <c r="G184" t="s">
        <v>111</v>
      </c>
      <c r="H184" t="s">
        <v>25</v>
      </c>
      <c r="I184">
        <v>1385.60223348216</v>
      </c>
    </row>
    <row r="185" spans="1:9" x14ac:dyDescent="0.3">
      <c r="A185" s="76" t="s">
        <v>113</v>
      </c>
      <c r="B185" t="s">
        <v>25</v>
      </c>
      <c r="C185">
        <f>'V2'!C186</f>
        <v>658.83068798544002</v>
      </c>
      <c r="G185" t="s">
        <v>112</v>
      </c>
      <c r="H185" t="s">
        <v>25</v>
      </c>
      <c r="I185">
        <v>1025.6249163888001</v>
      </c>
    </row>
    <row r="186" spans="1:9" x14ac:dyDescent="0.3">
      <c r="A186" s="76" t="s">
        <v>114</v>
      </c>
      <c r="B186" t="s">
        <v>25</v>
      </c>
      <c r="C186">
        <f>'V2'!C187</f>
        <v>248.4422698608</v>
      </c>
      <c r="G186" t="s">
        <v>113</v>
      </c>
      <c r="H186" t="s">
        <v>25</v>
      </c>
      <c r="I186">
        <v>658.83068798544002</v>
      </c>
    </row>
    <row r="187" spans="1:9" x14ac:dyDescent="0.3">
      <c r="A187" s="76" t="s">
        <v>115</v>
      </c>
      <c r="B187" t="s">
        <v>25</v>
      </c>
      <c r="C187">
        <f>'V2'!C188</f>
        <v>81.590130732239999</v>
      </c>
      <c r="G187" t="s">
        <v>114</v>
      </c>
      <c r="H187" t="s">
        <v>25</v>
      </c>
      <c r="I187">
        <v>248.4422698608</v>
      </c>
    </row>
    <row r="188" spans="1:9" x14ac:dyDescent="0.3">
      <c r="C188">
        <f>'V2'!C189</f>
        <v>0</v>
      </c>
      <c r="G188" t="s">
        <v>115</v>
      </c>
      <c r="H188" t="s">
        <v>25</v>
      </c>
      <c r="I188">
        <v>81.590130732239999</v>
      </c>
    </row>
    <row r="189" spans="1:9" x14ac:dyDescent="0.3">
      <c r="A189" t="s">
        <v>121</v>
      </c>
      <c r="C189">
        <f>'V2'!C190</f>
        <v>0</v>
      </c>
    </row>
    <row r="190" spans="1:9" x14ac:dyDescent="0.3">
      <c r="A190" t="s">
        <v>104</v>
      </c>
      <c r="B190" t="s">
        <v>122</v>
      </c>
      <c r="C190">
        <f>'V2'!C191</f>
        <v>162.13455856859301</v>
      </c>
      <c r="G190" t="s">
        <v>121</v>
      </c>
    </row>
    <row r="191" spans="1:9" x14ac:dyDescent="0.3">
      <c r="A191" t="s">
        <v>105</v>
      </c>
      <c r="B191" t="s">
        <v>122</v>
      </c>
      <c r="C191">
        <f>'V2'!C192</f>
        <v>161.570953150089</v>
      </c>
      <c r="G191" t="s">
        <v>104</v>
      </c>
      <c r="H191" t="s">
        <v>122</v>
      </c>
      <c r="I191">
        <v>162.13455856859301</v>
      </c>
    </row>
    <row r="192" spans="1:9" x14ac:dyDescent="0.3">
      <c r="A192" t="s">
        <v>106</v>
      </c>
      <c r="B192" t="s">
        <v>122</v>
      </c>
      <c r="C192">
        <f>'V2'!C193</f>
        <v>160.03115451131501</v>
      </c>
      <c r="G192" t="s">
        <v>105</v>
      </c>
      <c r="H192" t="s">
        <v>122</v>
      </c>
      <c r="I192">
        <v>161.570953150089</v>
      </c>
    </row>
    <row r="193" spans="1:9" x14ac:dyDescent="0.3">
      <c r="A193" t="s">
        <v>107</v>
      </c>
      <c r="B193" t="s">
        <v>122</v>
      </c>
      <c r="C193">
        <f>'V2'!C194</f>
        <v>157.92775045403701</v>
      </c>
      <c r="G193" t="s">
        <v>106</v>
      </c>
      <c r="H193" t="s">
        <v>122</v>
      </c>
      <c r="I193">
        <v>160.03115451131501</v>
      </c>
    </row>
    <row r="194" spans="1:9" x14ac:dyDescent="0.3">
      <c r="A194" t="s">
        <v>108</v>
      </c>
      <c r="B194" t="s">
        <v>122</v>
      </c>
      <c r="C194">
        <f>'V2'!C195</f>
        <v>155.82434639675901</v>
      </c>
      <c r="G194" t="s">
        <v>107</v>
      </c>
      <c r="H194" t="s">
        <v>122</v>
      </c>
      <c r="I194">
        <v>157.92775045403701</v>
      </c>
    </row>
    <row r="195" spans="1:9" x14ac:dyDescent="0.3">
      <c r="A195" t="s">
        <v>109</v>
      </c>
      <c r="B195" t="s">
        <v>122</v>
      </c>
      <c r="C195">
        <f>'V2'!C196</f>
        <v>154.28454775798599</v>
      </c>
      <c r="G195" t="s">
        <v>108</v>
      </c>
      <c r="H195" t="s">
        <v>122</v>
      </c>
      <c r="I195">
        <v>155.82434639675901</v>
      </c>
    </row>
    <row r="196" spans="1:9" x14ac:dyDescent="0.3">
      <c r="A196" t="s">
        <v>110</v>
      </c>
      <c r="B196" t="s">
        <v>122</v>
      </c>
      <c r="C196">
        <f>'V2'!C197</f>
        <v>153.72094233948201</v>
      </c>
      <c r="G196" t="s">
        <v>109</v>
      </c>
      <c r="H196" t="s">
        <v>122</v>
      </c>
      <c r="I196">
        <v>154.28454775798599</v>
      </c>
    </row>
    <row r="197" spans="1:9" x14ac:dyDescent="0.3">
      <c r="A197" t="s">
        <v>111</v>
      </c>
      <c r="B197" t="s">
        <v>122</v>
      </c>
      <c r="C197">
        <f>'V2'!C198</f>
        <v>154.28454775798599</v>
      </c>
      <c r="G197" t="s">
        <v>110</v>
      </c>
      <c r="H197" t="s">
        <v>122</v>
      </c>
      <c r="I197">
        <v>153.72094233948201</v>
      </c>
    </row>
    <row r="198" spans="1:9" x14ac:dyDescent="0.3">
      <c r="A198" t="s">
        <v>112</v>
      </c>
      <c r="B198" t="s">
        <v>122</v>
      </c>
      <c r="C198">
        <f>'V2'!C199</f>
        <v>155.82434639675901</v>
      </c>
      <c r="G198" t="s">
        <v>111</v>
      </c>
      <c r="H198" t="s">
        <v>122</v>
      </c>
      <c r="I198">
        <v>154.28454775798599</v>
      </c>
    </row>
    <row r="199" spans="1:9" x14ac:dyDescent="0.3">
      <c r="A199" t="s">
        <v>113</v>
      </c>
      <c r="B199" t="s">
        <v>122</v>
      </c>
      <c r="C199">
        <f>'V2'!C200</f>
        <v>157.92775045403701</v>
      </c>
      <c r="G199" t="s">
        <v>112</v>
      </c>
      <c r="H199" t="s">
        <v>122</v>
      </c>
      <c r="I199">
        <v>155.82434639675901</v>
      </c>
    </row>
    <row r="200" spans="1:9" x14ac:dyDescent="0.3">
      <c r="A200" t="s">
        <v>114</v>
      </c>
      <c r="B200" t="s">
        <v>122</v>
      </c>
      <c r="C200">
        <f>'V2'!C201</f>
        <v>160.03115451131501</v>
      </c>
      <c r="G200" t="s">
        <v>113</v>
      </c>
      <c r="H200" t="s">
        <v>122</v>
      </c>
      <c r="I200">
        <v>157.92775045403701</v>
      </c>
    </row>
    <row r="201" spans="1:9" x14ac:dyDescent="0.3">
      <c r="A201" t="s">
        <v>115</v>
      </c>
      <c r="B201" t="s">
        <v>122</v>
      </c>
      <c r="C201">
        <f>'V2'!C202</f>
        <v>161.570953150089</v>
      </c>
      <c r="G201" t="s">
        <v>114</v>
      </c>
      <c r="H201" t="s">
        <v>122</v>
      </c>
      <c r="I201">
        <v>160.03115451131501</v>
      </c>
    </row>
    <row r="202" spans="1:9" x14ac:dyDescent="0.3">
      <c r="C202">
        <f>'V2'!C203</f>
        <v>0</v>
      </c>
      <c r="G202" t="s">
        <v>115</v>
      </c>
      <c r="H202" t="s">
        <v>122</v>
      </c>
      <c r="I202">
        <v>161.570953150089</v>
      </c>
    </row>
    <row r="203" spans="1:9" x14ac:dyDescent="0.3">
      <c r="A203" t="s">
        <v>123</v>
      </c>
      <c r="C203">
        <f>'V2'!C204</f>
        <v>0</v>
      </c>
    </row>
    <row r="204" spans="1:9" x14ac:dyDescent="0.3">
      <c r="A204" t="s">
        <v>104</v>
      </c>
      <c r="B204" t="s">
        <v>122</v>
      </c>
      <c r="C204">
        <f>'V2'!C205</f>
        <v>73.572126669358894</v>
      </c>
      <c r="G204" t="s">
        <v>123</v>
      </c>
    </row>
    <row r="205" spans="1:9" x14ac:dyDescent="0.3">
      <c r="A205" t="s">
        <v>105</v>
      </c>
      <c r="B205" t="s">
        <v>122</v>
      </c>
      <c r="C205">
        <f>'V2'!C206</f>
        <v>90.649650622055702</v>
      </c>
      <c r="G205" t="s">
        <v>104</v>
      </c>
      <c r="H205" t="s">
        <v>122</v>
      </c>
      <c r="I205">
        <v>73.572126669358894</v>
      </c>
    </row>
    <row r="206" spans="1:9" x14ac:dyDescent="0.3">
      <c r="A206" t="s">
        <v>106</v>
      </c>
      <c r="B206" t="s">
        <v>122</v>
      </c>
      <c r="C206">
        <f>'V2'!C207</f>
        <v>72.854520382745406</v>
      </c>
      <c r="G206" t="s">
        <v>105</v>
      </c>
      <c r="H206" t="s">
        <v>122</v>
      </c>
      <c r="I206">
        <v>90.649650622055702</v>
      </c>
    </row>
    <row r="207" spans="1:9" x14ac:dyDescent="0.3">
      <c r="A207" t="s">
        <v>107</v>
      </c>
      <c r="B207" t="s">
        <v>122</v>
      </c>
      <c r="C207">
        <f>'V2'!C208</f>
        <v>73.356530479324704</v>
      </c>
      <c r="G207" t="s">
        <v>106</v>
      </c>
      <c r="H207" t="s">
        <v>122</v>
      </c>
      <c r="I207">
        <v>72.854520382745406</v>
      </c>
    </row>
    <row r="208" spans="1:9" x14ac:dyDescent="0.3">
      <c r="A208" t="s">
        <v>108</v>
      </c>
      <c r="B208" t="s">
        <v>122</v>
      </c>
      <c r="C208">
        <f>'V2'!C209</f>
        <v>71.200343183513894</v>
      </c>
      <c r="G208" t="s">
        <v>107</v>
      </c>
      <c r="H208" t="s">
        <v>122</v>
      </c>
      <c r="I208">
        <v>73.356530479324704</v>
      </c>
    </row>
    <row r="209" spans="1:9" x14ac:dyDescent="0.3">
      <c r="A209" t="s">
        <v>109</v>
      </c>
      <c r="B209" t="s">
        <v>122</v>
      </c>
      <c r="C209">
        <f>'V2'!C210</f>
        <v>68.127810725855994</v>
      </c>
      <c r="G209" t="s">
        <v>108</v>
      </c>
      <c r="H209" t="s">
        <v>122</v>
      </c>
      <c r="I209">
        <v>71.200343183513894</v>
      </c>
    </row>
    <row r="210" spans="1:9" x14ac:dyDescent="0.3">
      <c r="A210" t="s">
        <v>110</v>
      </c>
      <c r="B210" t="s">
        <v>122</v>
      </c>
      <c r="C210">
        <f>'V2'!C211</f>
        <v>65.679620819078806</v>
      </c>
      <c r="G210" t="s">
        <v>109</v>
      </c>
      <c r="H210" t="s">
        <v>122</v>
      </c>
      <c r="I210">
        <v>68.127810725855994</v>
      </c>
    </row>
    <row r="211" spans="1:9" x14ac:dyDescent="0.3">
      <c r="A211" t="s">
        <v>111</v>
      </c>
      <c r="B211" t="s">
        <v>122</v>
      </c>
      <c r="C211">
        <f>'V2'!C212</f>
        <v>63.818220389509698</v>
      </c>
      <c r="G211" t="s">
        <v>110</v>
      </c>
      <c r="H211" t="s">
        <v>122</v>
      </c>
      <c r="I211">
        <v>65.679620819078806</v>
      </c>
    </row>
    <row r="212" spans="1:9" x14ac:dyDescent="0.3">
      <c r="A212" t="s">
        <v>112</v>
      </c>
      <c r="B212" t="s">
        <v>122</v>
      </c>
      <c r="C212">
        <f>'V2'!C213</f>
        <v>67.264060163835495</v>
      </c>
      <c r="G212" t="s">
        <v>111</v>
      </c>
      <c r="H212" t="s">
        <v>122</v>
      </c>
      <c r="I212">
        <v>63.818220389509698</v>
      </c>
    </row>
    <row r="213" spans="1:9" x14ac:dyDescent="0.3">
      <c r="A213" t="s">
        <v>113</v>
      </c>
      <c r="B213" t="s">
        <v>122</v>
      </c>
      <c r="C213">
        <f>'V2'!C214</f>
        <v>68.499253926777996</v>
      </c>
      <c r="G213" t="s">
        <v>112</v>
      </c>
      <c r="H213" t="s">
        <v>122</v>
      </c>
      <c r="I213">
        <v>67.264060163835495</v>
      </c>
    </row>
    <row r="214" spans="1:9" x14ac:dyDescent="0.3">
      <c r="A214" t="s">
        <v>114</v>
      </c>
      <c r="B214" t="s">
        <v>122</v>
      </c>
      <c r="C214">
        <f>'V2'!C215</f>
        <v>69.660087161256698</v>
      </c>
      <c r="G214" t="s">
        <v>113</v>
      </c>
      <c r="H214" t="s">
        <v>122</v>
      </c>
      <c r="I214">
        <v>68.499253926777996</v>
      </c>
    </row>
    <row r="215" spans="1:9" x14ac:dyDescent="0.3">
      <c r="A215" t="s">
        <v>115</v>
      </c>
      <c r="B215" t="s">
        <v>122</v>
      </c>
      <c r="C215">
        <f>'V2'!C216</f>
        <v>70.334868537437799</v>
      </c>
      <c r="G215" t="s">
        <v>114</v>
      </c>
      <c r="H215" t="s">
        <v>122</v>
      </c>
      <c r="I215">
        <v>69.660087161256698</v>
      </c>
    </row>
    <row r="216" spans="1:9" x14ac:dyDescent="0.3">
      <c r="C216">
        <f>'V2'!C217</f>
        <v>0</v>
      </c>
      <c r="G216" t="s">
        <v>115</v>
      </c>
      <c r="H216" t="s">
        <v>122</v>
      </c>
      <c r="I216">
        <v>70.334868537437799</v>
      </c>
    </row>
    <row r="217" spans="1:9" x14ac:dyDescent="0.3">
      <c r="A217" t="s">
        <v>124</v>
      </c>
      <c r="C217">
        <f>'V2'!C218</f>
        <v>0</v>
      </c>
    </row>
    <row r="218" spans="1:9" x14ac:dyDescent="0.3">
      <c r="A218" t="s">
        <v>104</v>
      </c>
      <c r="B218" t="s">
        <v>101</v>
      </c>
      <c r="C218">
        <f>'V2'!C219</f>
        <v>17.7905385513608</v>
      </c>
      <c r="G218" t="s">
        <v>124</v>
      </c>
    </row>
    <row r="219" spans="1:9" x14ac:dyDescent="0.3">
      <c r="A219" t="s">
        <v>105</v>
      </c>
      <c r="B219" t="s">
        <v>101</v>
      </c>
      <c r="C219">
        <f>'V2'!C220</f>
        <v>18.011014285698799</v>
      </c>
      <c r="G219" t="s">
        <v>104</v>
      </c>
      <c r="H219" t="s">
        <v>101</v>
      </c>
      <c r="I219">
        <v>17.7905385513608</v>
      </c>
    </row>
    <row r="220" spans="1:9" x14ac:dyDescent="0.3">
      <c r="A220" t="s">
        <v>106</v>
      </c>
      <c r="B220" t="s">
        <v>101</v>
      </c>
      <c r="C220">
        <f>'V2'!C221</f>
        <v>18.312250747505399</v>
      </c>
      <c r="G220" t="s">
        <v>105</v>
      </c>
      <c r="H220" t="s">
        <v>101</v>
      </c>
      <c r="I220">
        <v>18.011014285698799</v>
      </c>
    </row>
    <row r="221" spans="1:9" x14ac:dyDescent="0.3">
      <c r="A221" t="s">
        <v>107</v>
      </c>
      <c r="B221" t="s">
        <v>101</v>
      </c>
      <c r="C221">
        <f>'V2'!C222</f>
        <v>18.788136086273699</v>
      </c>
      <c r="G221" t="s">
        <v>106</v>
      </c>
      <c r="H221" t="s">
        <v>101</v>
      </c>
      <c r="I221">
        <v>18.312250747505399</v>
      </c>
    </row>
    <row r="222" spans="1:9" x14ac:dyDescent="0.3">
      <c r="A222" t="s">
        <v>108</v>
      </c>
      <c r="B222" t="s">
        <v>101</v>
      </c>
      <c r="C222">
        <f>'V2'!C223</f>
        <v>19.405897241661201</v>
      </c>
      <c r="G222" t="s">
        <v>107</v>
      </c>
      <c r="H222" t="s">
        <v>101</v>
      </c>
      <c r="I222">
        <v>18.788136086273699</v>
      </c>
    </row>
    <row r="223" spans="1:9" x14ac:dyDescent="0.3">
      <c r="A223" t="s">
        <v>109</v>
      </c>
      <c r="B223" t="s">
        <v>101</v>
      </c>
      <c r="C223">
        <f>'V2'!C224</f>
        <v>19.566693240831199</v>
      </c>
      <c r="G223" t="s">
        <v>108</v>
      </c>
      <c r="H223" t="s">
        <v>101</v>
      </c>
      <c r="I223">
        <v>19.405897241661201</v>
      </c>
    </row>
    <row r="224" spans="1:9" x14ac:dyDescent="0.3">
      <c r="A224" t="s">
        <v>110</v>
      </c>
      <c r="B224" t="s">
        <v>101</v>
      </c>
      <c r="C224">
        <f>'V2'!C225</f>
        <v>19.783879069684101</v>
      </c>
      <c r="G224" t="s">
        <v>109</v>
      </c>
      <c r="H224" t="s">
        <v>101</v>
      </c>
      <c r="I224">
        <v>19.566693240831199</v>
      </c>
    </row>
    <row r="225" spans="1:9" x14ac:dyDescent="0.3">
      <c r="A225" t="s">
        <v>111</v>
      </c>
      <c r="B225" t="s">
        <v>101</v>
      </c>
      <c r="C225">
        <f>'V2'!C226</f>
        <v>19.8325178852748</v>
      </c>
      <c r="G225" t="s">
        <v>110</v>
      </c>
      <c r="H225" t="s">
        <v>101</v>
      </c>
      <c r="I225">
        <v>19.783879069684101</v>
      </c>
    </row>
    <row r="226" spans="1:9" x14ac:dyDescent="0.3">
      <c r="A226" t="s">
        <v>112</v>
      </c>
      <c r="B226" t="s">
        <v>101</v>
      </c>
      <c r="C226">
        <f>'V2'!C227</f>
        <v>19.513273548587399</v>
      </c>
      <c r="G226" t="s">
        <v>111</v>
      </c>
      <c r="H226" t="s">
        <v>101</v>
      </c>
      <c r="I226">
        <v>19.8325178852748</v>
      </c>
    </row>
    <row r="227" spans="1:9" x14ac:dyDescent="0.3">
      <c r="A227" t="s">
        <v>113</v>
      </c>
      <c r="B227" t="s">
        <v>101</v>
      </c>
      <c r="C227">
        <f>'V2'!C228</f>
        <v>18.8939001972794</v>
      </c>
      <c r="G227" t="s">
        <v>112</v>
      </c>
      <c r="H227" t="s">
        <v>101</v>
      </c>
      <c r="I227">
        <v>19.513273548587399</v>
      </c>
    </row>
    <row r="228" spans="1:9" x14ac:dyDescent="0.3">
      <c r="A228" t="s">
        <v>114</v>
      </c>
      <c r="B228" t="s">
        <v>101</v>
      </c>
      <c r="C228">
        <f>'V2'!C229</f>
        <v>18.528862460998202</v>
      </c>
      <c r="G228" t="s">
        <v>113</v>
      </c>
      <c r="H228" t="s">
        <v>101</v>
      </c>
      <c r="I228">
        <v>18.8939001972794</v>
      </c>
    </row>
    <row r="229" spans="1:9" x14ac:dyDescent="0.3">
      <c r="A229" t="s">
        <v>115</v>
      </c>
      <c r="B229" t="s">
        <v>101</v>
      </c>
      <c r="C229">
        <f>'V2'!C230</f>
        <v>17.984882334861901</v>
      </c>
      <c r="G229" t="s">
        <v>114</v>
      </c>
      <c r="H229" t="s">
        <v>101</v>
      </c>
      <c r="I229">
        <v>18.528862460998202</v>
      </c>
    </row>
    <row r="230" spans="1:9" x14ac:dyDescent="0.3">
      <c r="C230">
        <f>'V2'!C231</f>
        <v>0</v>
      </c>
      <c r="G230" t="s">
        <v>115</v>
      </c>
      <c r="H230" t="s">
        <v>101</v>
      </c>
      <c r="I230">
        <v>17.984882334861901</v>
      </c>
    </row>
    <row r="231" spans="1:9" x14ac:dyDescent="0.3">
      <c r="A231" t="s">
        <v>66</v>
      </c>
      <c r="C231">
        <f>'V2'!C232</f>
        <v>0</v>
      </c>
    </row>
    <row r="232" spans="1:9" x14ac:dyDescent="0.3">
      <c r="A232" t="s">
        <v>104</v>
      </c>
      <c r="B232" t="s">
        <v>25</v>
      </c>
      <c r="C232">
        <f>'V2'!C233</f>
        <v>1982.80403910719</v>
      </c>
      <c r="G232" t="s">
        <v>66</v>
      </c>
    </row>
    <row r="233" spans="1:9" x14ac:dyDescent="0.3">
      <c r="A233" t="s">
        <v>105</v>
      </c>
      <c r="B233" t="s">
        <v>25</v>
      </c>
      <c r="C233">
        <f>'V2'!C234</f>
        <v>1397.67377752829</v>
      </c>
      <c r="G233" t="s">
        <v>104</v>
      </c>
      <c r="H233" t="s">
        <v>25</v>
      </c>
      <c r="I233">
        <v>1982.80403910719</v>
      </c>
    </row>
    <row r="234" spans="1:9" x14ac:dyDescent="0.3">
      <c r="A234" t="s">
        <v>106</v>
      </c>
      <c r="B234" t="s">
        <v>25</v>
      </c>
      <c r="C234">
        <f>'V2'!C235</f>
        <v>801.80043039150098</v>
      </c>
      <c r="G234" t="s">
        <v>105</v>
      </c>
      <c r="H234" t="s">
        <v>25</v>
      </c>
      <c r="I234">
        <v>1397.67377752829</v>
      </c>
    </row>
    <row r="235" spans="1:9" x14ac:dyDescent="0.3">
      <c r="A235" t="s">
        <v>107</v>
      </c>
      <c r="B235" t="s">
        <v>25</v>
      </c>
      <c r="C235">
        <f>'V2'!C236</f>
        <v>154.80075283596199</v>
      </c>
      <c r="G235" t="s">
        <v>106</v>
      </c>
      <c r="H235" t="s">
        <v>25</v>
      </c>
      <c r="I235">
        <v>801.80043039150098</v>
      </c>
    </row>
    <row r="236" spans="1:9" x14ac:dyDescent="0.3">
      <c r="A236" t="s">
        <v>108</v>
      </c>
      <c r="B236" t="s">
        <v>25</v>
      </c>
      <c r="C236">
        <f>'V2'!C237</f>
        <v>0</v>
      </c>
      <c r="G236" t="s">
        <v>107</v>
      </c>
      <c r="H236" t="s">
        <v>25</v>
      </c>
      <c r="I236">
        <v>154.80075283596199</v>
      </c>
    </row>
    <row r="237" spans="1:9" x14ac:dyDescent="0.3">
      <c r="A237" t="s">
        <v>109</v>
      </c>
      <c r="B237" t="s">
        <v>25</v>
      </c>
      <c r="C237">
        <f>'V2'!C238</f>
        <v>0</v>
      </c>
      <c r="G237" t="s">
        <v>108</v>
      </c>
      <c r="H237" t="s">
        <v>25</v>
      </c>
      <c r="I237">
        <v>0</v>
      </c>
    </row>
    <row r="238" spans="1:9" x14ac:dyDescent="0.3">
      <c r="A238" t="s">
        <v>110</v>
      </c>
      <c r="B238" t="s">
        <v>25</v>
      </c>
      <c r="C238">
        <f>'V2'!C239</f>
        <v>0</v>
      </c>
      <c r="G238" t="s">
        <v>109</v>
      </c>
      <c r="H238" t="s">
        <v>25</v>
      </c>
      <c r="I238">
        <v>0</v>
      </c>
    </row>
    <row r="239" spans="1:9" x14ac:dyDescent="0.3">
      <c r="A239" t="s">
        <v>111</v>
      </c>
      <c r="B239" t="s">
        <v>25</v>
      </c>
      <c r="C239">
        <f>'V2'!C240</f>
        <v>0</v>
      </c>
      <c r="G239" t="s">
        <v>110</v>
      </c>
      <c r="H239" t="s">
        <v>25</v>
      </c>
      <c r="I239">
        <v>0</v>
      </c>
    </row>
    <row r="240" spans="1:9" x14ac:dyDescent="0.3">
      <c r="A240" t="s">
        <v>112</v>
      </c>
      <c r="B240" t="s">
        <v>25</v>
      </c>
      <c r="C240">
        <f>'V2'!C241</f>
        <v>0</v>
      </c>
      <c r="G240" t="s">
        <v>111</v>
      </c>
      <c r="H240" t="s">
        <v>25</v>
      </c>
      <c r="I240">
        <v>0</v>
      </c>
    </row>
    <row r="241" spans="1:9" x14ac:dyDescent="0.3">
      <c r="A241" t="s">
        <v>113</v>
      </c>
      <c r="B241" t="s">
        <v>25</v>
      </c>
      <c r="C241">
        <f>'V2'!C242</f>
        <v>358.70496922915601</v>
      </c>
      <c r="G241" t="s">
        <v>112</v>
      </c>
      <c r="H241" t="s">
        <v>25</v>
      </c>
      <c r="I241">
        <v>0</v>
      </c>
    </row>
    <row r="242" spans="1:9" x14ac:dyDescent="0.3">
      <c r="A242" t="s">
        <v>114</v>
      </c>
      <c r="B242" t="s">
        <v>25</v>
      </c>
      <c r="C242">
        <f>'V2'!C243</f>
        <v>1055.35571442227</v>
      </c>
      <c r="G242" t="s">
        <v>113</v>
      </c>
      <c r="H242" t="s">
        <v>25</v>
      </c>
      <c r="I242">
        <v>358.70496922915601</v>
      </c>
    </row>
    <row r="243" spans="1:9" x14ac:dyDescent="0.3">
      <c r="A243" t="s">
        <v>115</v>
      </c>
      <c r="B243" t="s">
        <v>25</v>
      </c>
      <c r="C243">
        <f>'V2'!C244</f>
        <v>1837.9082578176001</v>
      </c>
      <c r="G243" t="s">
        <v>114</v>
      </c>
      <c r="H243" t="s">
        <v>25</v>
      </c>
      <c r="I243">
        <v>1055.35571442227</v>
      </c>
    </row>
    <row r="244" spans="1:9" x14ac:dyDescent="0.3">
      <c r="C244">
        <f>'V2'!C245</f>
        <v>0</v>
      </c>
      <c r="G244" t="s">
        <v>115</v>
      </c>
      <c r="H244" t="s">
        <v>25</v>
      </c>
      <c r="I244">
        <v>1837.9082578176001</v>
      </c>
    </row>
    <row r="245" spans="1:9" x14ac:dyDescent="0.3">
      <c r="A245" t="s">
        <v>65</v>
      </c>
      <c r="C245">
        <f>'V2'!C246</f>
        <v>0</v>
      </c>
    </row>
    <row r="246" spans="1:9" x14ac:dyDescent="0.3">
      <c r="A246" t="s">
        <v>104</v>
      </c>
      <c r="B246" t="s">
        <v>25</v>
      </c>
      <c r="C246">
        <f>'V2'!C247</f>
        <v>2018.15509785366</v>
      </c>
      <c r="G246" t="s">
        <v>65</v>
      </c>
    </row>
    <row r="247" spans="1:9" x14ac:dyDescent="0.3">
      <c r="A247" t="s">
        <v>105</v>
      </c>
      <c r="B247" t="s">
        <v>25</v>
      </c>
      <c r="C247">
        <f>'V2'!C248</f>
        <v>1422.18897480188</v>
      </c>
      <c r="G247" t="s">
        <v>104</v>
      </c>
      <c r="H247" t="s">
        <v>25</v>
      </c>
      <c r="I247">
        <v>2018.15509785366</v>
      </c>
    </row>
    <row r="248" spans="1:9" x14ac:dyDescent="0.3">
      <c r="A248" t="s">
        <v>106</v>
      </c>
      <c r="B248" t="s">
        <v>25</v>
      </c>
      <c r="C248">
        <f>'V2'!C249</f>
        <v>825.13466455630305</v>
      </c>
      <c r="G248" t="s">
        <v>105</v>
      </c>
      <c r="H248" t="s">
        <v>25</v>
      </c>
      <c r="I248">
        <v>1422.18897480188</v>
      </c>
    </row>
    <row r="249" spans="1:9" x14ac:dyDescent="0.3">
      <c r="A249" t="s">
        <v>107</v>
      </c>
      <c r="B249" t="s">
        <v>25</v>
      </c>
      <c r="C249">
        <f>'V2'!C250</f>
        <v>167.18457282485801</v>
      </c>
      <c r="G249" t="s">
        <v>106</v>
      </c>
      <c r="H249" t="s">
        <v>25</v>
      </c>
      <c r="I249">
        <v>825.13466455630305</v>
      </c>
    </row>
    <row r="250" spans="1:9" x14ac:dyDescent="0.3">
      <c r="A250" t="s">
        <v>108</v>
      </c>
      <c r="B250" t="s">
        <v>25</v>
      </c>
      <c r="C250">
        <f>'V2'!C251</f>
        <v>0</v>
      </c>
      <c r="G250" t="s">
        <v>107</v>
      </c>
      <c r="H250" t="s">
        <v>25</v>
      </c>
      <c r="I250">
        <v>167.18457282485801</v>
      </c>
    </row>
    <row r="251" spans="1:9" x14ac:dyDescent="0.3">
      <c r="A251" t="s">
        <v>109</v>
      </c>
      <c r="B251" t="s">
        <v>25</v>
      </c>
      <c r="C251">
        <f>'V2'!C252</f>
        <v>0</v>
      </c>
      <c r="G251" t="s">
        <v>108</v>
      </c>
      <c r="H251" t="s">
        <v>25</v>
      </c>
      <c r="I251">
        <v>0</v>
      </c>
    </row>
    <row r="252" spans="1:9" x14ac:dyDescent="0.3">
      <c r="A252" t="s">
        <v>110</v>
      </c>
      <c r="B252" t="s">
        <v>25</v>
      </c>
      <c r="C252">
        <f>'V2'!C253</f>
        <v>0</v>
      </c>
      <c r="G252" t="s">
        <v>109</v>
      </c>
      <c r="H252" t="s">
        <v>25</v>
      </c>
      <c r="I252">
        <v>0</v>
      </c>
    </row>
    <row r="253" spans="1:9" x14ac:dyDescent="0.3">
      <c r="A253" t="s">
        <v>111</v>
      </c>
      <c r="B253" t="s">
        <v>25</v>
      </c>
      <c r="C253">
        <f>'V2'!C254</f>
        <v>0</v>
      </c>
      <c r="G253" t="s">
        <v>110</v>
      </c>
      <c r="H253" t="s">
        <v>25</v>
      </c>
      <c r="I253">
        <v>0</v>
      </c>
    </row>
    <row r="254" spans="1:9" x14ac:dyDescent="0.3">
      <c r="A254" t="s">
        <v>112</v>
      </c>
      <c r="B254" t="s">
        <v>25</v>
      </c>
      <c r="C254">
        <f>'V2'!C255</f>
        <v>0</v>
      </c>
      <c r="G254" t="s">
        <v>111</v>
      </c>
      <c r="H254" t="s">
        <v>25</v>
      </c>
      <c r="I254">
        <v>0</v>
      </c>
    </row>
    <row r="255" spans="1:9" x14ac:dyDescent="0.3">
      <c r="A255" t="s">
        <v>113</v>
      </c>
      <c r="B255" t="s">
        <v>25</v>
      </c>
      <c r="C255">
        <f>'V2'!C256</f>
        <v>368.08967014439099</v>
      </c>
      <c r="G255" t="s">
        <v>112</v>
      </c>
      <c r="H255" t="s">
        <v>25</v>
      </c>
      <c r="I255">
        <v>0</v>
      </c>
    </row>
    <row r="256" spans="1:9" x14ac:dyDescent="0.3">
      <c r="A256" t="s">
        <v>114</v>
      </c>
      <c r="B256" t="s">
        <v>25</v>
      </c>
      <c r="C256">
        <f>'V2'!C257</f>
        <v>1073.1905718715</v>
      </c>
      <c r="G256" t="s">
        <v>113</v>
      </c>
      <c r="H256" t="s">
        <v>25</v>
      </c>
      <c r="I256">
        <v>368.08967014439099</v>
      </c>
    </row>
    <row r="257" spans="1:9" x14ac:dyDescent="0.3">
      <c r="A257" t="s">
        <v>115</v>
      </c>
      <c r="B257" t="s">
        <v>25</v>
      </c>
      <c r="C257">
        <f>'V2'!C258</f>
        <v>1869.1798107934101</v>
      </c>
      <c r="G257" t="s">
        <v>114</v>
      </c>
      <c r="H257" t="s">
        <v>25</v>
      </c>
      <c r="I257">
        <v>1073.1905718715</v>
      </c>
    </row>
    <row r="258" spans="1:9" x14ac:dyDescent="0.3">
      <c r="C258">
        <f>'V2'!C259</f>
        <v>0</v>
      </c>
      <c r="G258" t="s">
        <v>115</v>
      </c>
      <c r="H258" t="s">
        <v>25</v>
      </c>
      <c r="I258">
        <v>1869.1798107934101</v>
      </c>
    </row>
    <row r="259" spans="1:9" x14ac:dyDescent="0.3">
      <c r="A259" t="s">
        <v>64</v>
      </c>
      <c r="C259">
        <f>'V2'!C260</f>
        <v>0</v>
      </c>
    </row>
    <row r="260" spans="1:9" x14ac:dyDescent="0.3">
      <c r="A260" t="s">
        <v>104</v>
      </c>
      <c r="B260" t="s">
        <v>25</v>
      </c>
      <c r="C260">
        <f>'V2'!C261</f>
        <v>2018.15509785366</v>
      </c>
      <c r="G260" t="s">
        <v>64</v>
      </c>
    </row>
    <row r="261" spans="1:9" x14ac:dyDescent="0.3">
      <c r="A261" t="s">
        <v>105</v>
      </c>
      <c r="B261" t="s">
        <v>25</v>
      </c>
      <c r="C261">
        <f>'V2'!C262</f>
        <v>1422.18897480188</v>
      </c>
      <c r="G261" t="s">
        <v>104</v>
      </c>
      <c r="H261" t="s">
        <v>25</v>
      </c>
      <c r="I261">
        <v>2018.15509785366</v>
      </c>
    </row>
    <row r="262" spans="1:9" x14ac:dyDescent="0.3">
      <c r="A262" t="s">
        <v>106</v>
      </c>
      <c r="B262" t="s">
        <v>25</v>
      </c>
      <c r="C262">
        <f>'V2'!C263</f>
        <v>825.13466455630305</v>
      </c>
      <c r="G262" t="s">
        <v>105</v>
      </c>
      <c r="H262" t="s">
        <v>25</v>
      </c>
      <c r="I262">
        <v>1422.18897480188</v>
      </c>
    </row>
    <row r="263" spans="1:9" x14ac:dyDescent="0.3">
      <c r="A263" t="s">
        <v>107</v>
      </c>
      <c r="B263" t="s">
        <v>25</v>
      </c>
      <c r="C263">
        <f>'V2'!C264</f>
        <v>167.18457282485801</v>
      </c>
      <c r="G263" t="s">
        <v>106</v>
      </c>
      <c r="H263" t="s">
        <v>25</v>
      </c>
      <c r="I263">
        <v>825.13466455630305</v>
      </c>
    </row>
    <row r="264" spans="1:9" x14ac:dyDescent="0.3">
      <c r="A264" t="s">
        <v>108</v>
      </c>
      <c r="B264" t="s">
        <v>25</v>
      </c>
      <c r="C264">
        <f>'V2'!C265</f>
        <v>0</v>
      </c>
      <c r="G264" t="s">
        <v>107</v>
      </c>
      <c r="H264" t="s">
        <v>25</v>
      </c>
      <c r="I264">
        <v>167.18457282485801</v>
      </c>
    </row>
    <row r="265" spans="1:9" x14ac:dyDescent="0.3">
      <c r="A265" t="s">
        <v>109</v>
      </c>
      <c r="B265" t="s">
        <v>25</v>
      </c>
      <c r="C265">
        <f>'V2'!C266</f>
        <v>0</v>
      </c>
      <c r="G265" t="s">
        <v>108</v>
      </c>
      <c r="H265" t="s">
        <v>25</v>
      </c>
      <c r="I265">
        <v>0</v>
      </c>
    </row>
    <row r="266" spans="1:9" x14ac:dyDescent="0.3">
      <c r="A266" t="s">
        <v>110</v>
      </c>
      <c r="B266" t="s">
        <v>25</v>
      </c>
      <c r="C266">
        <f>'V2'!C267</f>
        <v>0</v>
      </c>
      <c r="G266" t="s">
        <v>109</v>
      </c>
      <c r="H266" t="s">
        <v>25</v>
      </c>
      <c r="I266">
        <v>0</v>
      </c>
    </row>
    <row r="267" spans="1:9" x14ac:dyDescent="0.3">
      <c r="A267" t="s">
        <v>111</v>
      </c>
      <c r="B267" t="s">
        <v>25</v>
      </c>
      <c r="C267">
        <f>'V2'!C268</f>
        <v>0</v>
      </c>
      <c r="G267" t="s">
        <v>110</v>
      </c>
      <c r="H267" t="s">
        <v>25</v>
      </c>
      <c r="I267">
        <v>0</v>
      </c>
    </row>
    <row r="268" spans="1:9" x14ac:dyDescent="0.3">
      <c r="A268" t="s">
        <v>112</v>
      </c>
      <c r="B268" t="s">
        <v>25</v>
      </c>
      <c r="C268">
        <f>'V2'!C269</f>
        <v>0</v>
      </c>
      <c r="G268" t="s">
        <v>111</v>
      </c>
      <c r="H268" t="s">
        <v>25</v>
      </c>
      <c r="I268">
        <v>0</v>
      </c>
    </row>
    <row r="269" spans="1:9" x14ac:dyDescent="0.3">
      <c r="A269" t="s">
        <v>113</v>
      </c>
      <c r="B269" t="s">
        <v>25</v>
      </c>
      <c r="C269">
        <f>'V2'!C270</f>
        <v>368.08967014439099</v>
      </c>
      <c r="G269" t="s">
        <v>112</v>
      </c>
      <c r="H269" t="s">
        <v>25</v>
      </c>
      <c r="I269">
        <v>0</v>
      </c>
    </row>
    <row r="270" spans="1:9" x14ac:dyDescent="0.3">
      <c r="A270" t="s">
        <v>114</v>
      </c>
      <c r="B270" t="s">
        <v>25</v>
      </c>
      <c r="C270">
        <f>'V2'!C271</f>
        <v>1073.1905718715</v>
      </c>
      <c r="G270" t="s">
        <v>113</v>
      </c>
      <c r="H270" t="s">
        <v>25</v>
      </c>
      <c r="I270">
        <v>368.08967014439099</v>
      </c>
    </row>
    <row r="271" spans="1:9" x14ac:dyDescent="0.3">
      <c r="A271" t="s">
        <v>115</v>
      </c>
      <c r="B271" t="s">
        <v>25</v>
      </c>
      <c r="C271">
        <f>'V2'!C272</f>
        <v>1869.1798107934101</v>
      </c>
      <c r="G271" t="s">
        <v>114</v>
      </c>
      <c r="H271" t="s">
        <v>25</v>
      </c>
      <c r="I271">
        <v>1073.1905718715</v>
      </c>
    </row>
    <row r="272" spans="1:9" x14ac:dyDescent="0.3">
      <c r="C272">
        <f>'V2'!C273</f>
        <v>0</v>
      </c>
      <c r="G272" t="s">
        <v>115</v>
      </c>
      <c r="H272" t="s">
        <v>25</v>
      </c>
      <c r="I272">
        <v>1869.1798107934101</v>
      </c>
    </row>
    <row r="273" spans="1:9" x14ac:dyDescent="0.3">
      <c r="A273" t="s">
        <v>125</v>
      </c>
      <c r="C273">
        <f>'V2'!C274</f>
        <v>0</v>
      </c>
    </row>
    <row r="274" spans="1:9" x14ac:dyDescent="0.3">
      <c r="A274" t="s">
        <v>104</v>
      </c>
      <c r="B274" t="s">
        <v>25</v>
      </c>
      <c r="C274">
        <f>'V2'!C275</f>
        <v>413.91957476561402</v>
      </c>
      <c r="G274" t="s">
        <v>125</v>
      </c>
    </row>
    <row r="275" spans="1:9" x14ac:dyDescent="0.3">
      <c r="A275" t="s">
        <v>105</v>
      </c>
      <c r="B275" t="s">
        <v>25</v>
      </c>
      <c r="C275">
        <f>'V2'!C276</f>
        <v>291.688114710511</v>
      </c>
      <c r="G275" t="s">
        <v>104</v>
      </c>
      <c r="H275" t="s">
        <v>25</v>
      </c>
      <c r="I275">
        <v>413.91957476561402</v>
      </c>
    </row>
    <row r="276" spans="1:9" x14ac:dyDescent="0.3">
      <c r="A276" t="s">
        <v>106</v>
      </c>
      <c r="B276" t="s">
        <v>25</v>
      </c>
      <c r="C276">
        <f>'V2'!C277</f>
        <v>169.23346963805901</v>
      </c>
      <c r="G276" t="s">
        <v>105</v>
      </c>
      <c r="H276" t="s">
        <v>25</v>
      </c>
      <c r="I276">
        <v>291.688114710511</v>
      </c>
    </row>
    <row r="277" spans="1:9" x14ac:dyDescent="0.3">
      <c r="A277" t="s">
        <v>107</v>
      </c>
      <c r="B277" t="s">
        <v>25</v>
      </c>
      <c r="C277">
        <f>'V2'!C278</f>
        <v>34.289221559151997</v>
      </c>
      <c r="G277" t="s">
        <v>106</v>
      </c>
      <c r="H277" t="s">
        <v>25</v>
      </c>
      <c r="I277">
        <v>169.23346963805901</v>
      </c>
    </row>
    <row r="278" spans="1:9" x14ac:dyDescent="0.3">
      <c r="A278" t="s">
        <v>108</v>
      </c>
      <c r="B278" t="s">
        <v>25</v>
      </c>
      <c r="C278">
        <f>'V2'!C279</f>
        <v>0</v>
      </c>
      <c r="G278" t="s">
        <v>107</v>
      </c>
      <c r="H278" t="s">
        <v>25</v>
      </c>
      <c r="I278">
        <v>34.289221559151997</v>
      </c>
    </row>
    <row r="279" spans="1:9" x14ac:dyDescent="0.3">
      <c r="A279" t="s">
        <v>109</v>
      </c>
      <c r="B279" t="s">
        <v>25</v>
      </c>
      <c r="C279">
        <f>'V2'!C280</f>
        <v>0</v>
      </c>
      <c r="G279" t="s">
        <v>108</v>
      </c>
      <c r="H279" t="s">
        <v>25</v>
      </c>
      <c r="I279">
        <v>0</v>
      </c>
    </row>
    <row r="280" spans="1:9" x14ac:dyDescent="0.3">
      <c r="A280" t="s">
        <v>110</v>
      </c>
      <c r="B280" t="s">
        <v>25</v>
      </c>
      <c r="C280">
        <f>'V2'!C281</f>
        <v>0</v>
      </c>
      <c r="G280" t="s">
        <v>109</v>
      </c>
      <c r="H280" t="s">
        <v>25</v>
      </c>
      <c r="I280">
        <v>0</v>
      </c>
    </row>
    <row r="281" spans="1:9" x14ac:dyDescent="0.3">
      <c r="A281" t="s">
        <v>111</v>
      </c>
      <c r="B281" t="s">
        <v>25</v>
      </c>
      <c r="C281">
        <f>'V2'!C282</f>
        <v>0</v>
      </c>
      <c r="G281" t="s">
        <v>110</v>
      </c>
      <c r="H281" t="s">
        <v>25</v>
      </c>
      <c r="I281">
        <v>0</v>
      </c>
    </row>
    <row r="282" spans="1:9" x14ac:dyDescent="0.3">
      <c r="A282" t="s">
        <v>112</v>
      </c>
      <c r="B282" t="s">
        <v>25</v>
      </c>
      <c r="C282">
        <f>'V2'!C283</f>
        <v>0</v>
      </c>
      <c r="G282" t="s">
        <v>111</v>
      </c>
      <c r="H282" t="s">
        <v>25</v>
      </c>
      <c r="I282">
        <v>0</v>
      </c>
    </row>
    <row r="283" spans="1:9" x14ac:dyDescent="0.3">
      <c r="A283" t="s">
        <v>113</v>
      </c>
      <c r="B283" t="s">
        <v>25</v>
      </c>
      <c r="C283">
        <f>'V2'!C284</f>
        <v>75.494455259567602</v>
      </c>
      <c r="G283" t="s">
        <v>112</v>
      </c>
      <c r="H283" t="s">
        <v>25</v>
      </c>
      <c r="I283">
        <v>0</v>
      </c>
    </row>
    <row r="284" spans="1:9" x14ac:dyDescent="0.3">
      <c r="A284" t="s">
        <v>114</v>
      </c>
      <c r="B284" t="s">
        <v>25</v>
      </c>
      <c r="C284">
        <f>'V2'!C285</f>
        <v>220.10924017878901</v>
      </c>
      <c r="G284" t="s">
        <v>113</v>
      </c>
      <c r="H284" t="s">
        <v>25</v>
      </c>
      <c r="I284">
        <v>75.494455259567602</v>
      </c>
    </row>
    <row r="285" spans="1:9" x14ac:dyDescent="0.3">
      <c r="A285" t="s">
        <v>115</v>
      </c>
      <c r="B285" t="s">
        <v>25</v>
      </c>
      <c r="C285">
        <f>'V2'!C286</f>
        <v>383.365041302777</v>
      </c>
      <c r="G285" t="s">
        <v>114</v>
      </c>
      <c r="H285" t="s">
        <v>25</v>
      </c>
      <c r="I285">
        <v>220.10924017878901</v>
      </c>
    </row>
    <row r="286" spans="1:9" x14ac:dyDescent="0.3">
      <c r="C286">
        <f>'V2'!C287</f>
        <v>0</v>
      </c>
      <c r="G286" t="s">
        <v>115</v>
      </c>
      <c r="H286" t="s">
        <v>25</v>
      </c>
      <c r="I286">
        <v>383.365041302777</v>
      </c>
    </row>
    <row r="287" spans="1:9" x14ac:dyDescent="0.3">
      <c r="A287" t="s">
        <v>126</v>
      </c>
      <c r="C287">
        <f>'V2'!C288</f>
        <v>0</v>
      </c>
    </row>
    <row r="288" spans="1:9" x14ac:dyDescent="0.3">
      <c r="A288" t="s">
        <v>104</v>
      </c>
      <c r="B288" t="s">
        <v>25</v>
      </c>
      <c r="C288">
        <f>'V2'!C289</f>
        <v>12.714758114262301</v>
      </c>
      <c r="G288" t="s">
        <v>126</v>
      </c>
    </row>
    <row r="289" spans="1:9" x14ac:dyDescent="0.3">
      <c r="A289" t="s">
        <v>105</v>
      </c>
      <c r="B289" t="s">
        <v>25</v>
      </c>
      <c r="C289">
        <f>'V2'!C290</f>
        <v>8.9600590294610303</v>
      </c>
      <c r="G289" t="s">
        <v>104</v>
      </c>
      <c r="H289" t="s">
        <v>25</v>
      </c>
      <c r="I289">
        <v>12.714758114262301</v>
      </c>
    </row>
    <row r="290" spans="1:9" x14ac:dyDescent="0.3">
      <c r="A290" t="s">
        <v>106</v>
      </c>
      <c r="B290" t="s">
        <v>25</v>
      </c>
      <c r="C290">
        <f>'V2'!C291</f>
        <v>5.1985041599052604</v>
      </c>
      <c r="G290" t="s">
        <v>105</v>
      </c>
      <c r="H290" t="s">
        <v>25</v>
      </c>
      <c r="I290">
        <v>8.9600590294610303</v>
      </c>
    </row>
    <row r="291" spans="1:9" x14ac:dyDescent="0.3">
      <c r="A291" t="s">
        <v>107</v>
      </c>
      <c r="B291" t="s">
        <v>25</v>
      </c>
      <c r="C291">
        <f>'V2'!C292</f>
        <v>1.05329437076719</v>
      </c>
      <c r="G291" t="s">
        <v>106</v>
      </c>
      <c r="H291" t="s">
        <v>25</v>
      </c>
      <c r="I291">
        <v>5.1985041599052604</v>
      </c>
    </row>
    <row r="292" spans="1:9" x14ac:dyDescent="0.3">
      <c r="A292" t="s">
        <v>108</v>
      </c>
      <c r="B292" t="s">
        <v>25</v>
      </c>
      <c r="C292">
        <f>'V2'!C293</f>
        <v>0</v>
      </c>
      <c r="G292" t="s">
        <v>107</v>
      </c>
      <c r="H292" t="s">
        <v>25</v>
      </c>
      <c r="I292">
        <v>1.05329437076719</v>
      </c>
    </row>
    <row r="293" spans="1:9" x14ac:dyDescent="0.3">
      <c r="A293" t="s">
        <v>109</v>
      </c>
      <c r="B293" t="s">
        <v>25</v>
      </c>
      <c r="C293">
        <f>'V2'!C294</f>
        <v>0</v>
      </c>
      <c r="G293" t="s">
        <v>108</v>
      </c>
      <c r="H293" t="s">
        <v>25</v>
      </c>
      <c r="I293">
        <v>0</v>
      </c>
    </row>
    <row r="294" spans="1:9" x14ac:dyDescent="0.3">
      <c r="A294" t="s">
        <v>110</v>
      </c>
      <c r="B294" t="s">
        <v>25</v>
      </c>
      <c r="C294">
        <f>'V2'!C295</f>
        <v>0</v>
      </c>
      <c r="G294" t="s">
        <v>109</v>
      </c>
      <c r="H294" t="s">
        <v>25</v>
      </c>
      <c r="I294">
        <v>0</v>
      </c>
    </row>
    <row r="295" spans="1:9" x14ac:dyDescent="0.3">
      <c r="A295" t="s">
        <v>111</v>
      </c>
      <c r="B295" t="s">
        <v>25</v>
      </c>
      <c r="C295">
        <f>'V2'!C296</f>
        <v>0</v>
      </c>
      <c r="G295" t="s">
        <v>110</v>
      </c>
      <c r="H295" t="s">
        <v>25</v>
      </c>
      <c r="I295">
        <v>0</v>
      </c>
    </row>
    <row r="296" spans="1:9" x14ac:dyDescent="0.3">
      <c r="A296" t="s">
        <v>112</v>
      </c>
      <c r="B296" t="s">
        <v>25</v>
      </c>
      <c r="C296">
        <f>'V2'!C297</f>
        <v>0</v>
      </c>
      <c r="G296" t="s">
        <v>111</v>
      </c>
      <c r="H296" t="s">
        <v>25</v>
      </c>
      <c r="I296">
        <v>0</v>
      </c>
    </row>
    <row r="297" spans="1:9" x14ac:dyDescent="0.3">
      <c r="A297" t="s">
        <v>113</v>
      </c>
      <c r="B297" t="s">
        <v>25</v>
      </c>
      <c r="C297">
        <f>'V2'!C298</f>
        <v>2.3190344117862698</v>
      </c>
      <c r="G297" t="s">
        <v>112</v>
      </c>
      <c r="H297" t="s">
        <v>25</v>
      </c>
      <c r="I297">
        <v>0</v>
      </c>
    </row>
    <row r="298" spans="1:9" x14ac:dyDescent="0.3">
      <c r="A298" t="s">
        <v>114</v>
      </c>
      <c r="B298" t="s">
        <v>25</v>
      </c>
      <c r="C298">
        <f>'V2'!C299</f>
        <v>6.76130320527158</v>
      </c>
      <c r="G298" t="s">
        <v>113</v>
      </c>
      <c r="H298" t="s">
        <v>25</v>
      </c>
      <c r="I298">
        <v>2.3190344117862698</v>
      </c>
    </row>
    <row r="299" spans="1:9" x14ac:dyDescent="0.3">
      <c r="A299" t="s">
        <v>115</v>
      </c>
      <c r="B299" t="s">
        <v>25</v>
      </c>
      <c r="C299">
        <f>'V2'!C300</f>
        <v>11.7761856814554</v>
      </c>
      <c r="G299" t="s">
        <v>114</v>
      </c>
      <c r="H299" t="s">
        <v>25</v>
      </c>
      <c r="I299">
        <v>6.76130320527158</v>
      </c>
    </row>
    <row r="300" spans="1:9" x14ac:dyDescent="0.3">
      <c r="C300">
        <f>'V2'!C301</f>
        <v>0</v>
      </c>
      <c r="G300" t="s">
        <v>115</v>
      </c>
      <c r="H300" t="s">
        <v>25</v>
      </c>
      <c r="I300">
        <v>11.7761856814554</v>
      </c>
    </row>
    <row r="301" spans="1:9" x14ac:dyDescent="0.3">
      <c r="C301">
        <f>'V2'!C302</f>
        <v>0</v>
      </c>
    </row>
    <row r="302" spans="1:9" x14ac:dyDescent="0.3">
      <c r="C302">
        <f>'V2'!C303</f>
        <v>0</v>
      </c>
    </row>
    <row r="303" spans="1:9" x14ac:dyDescent="0.3">
      <c r="C303">
        <f>'V2'!C304</f>
        <v>0</v>
      </c>
    </row>
    <row r="304" spans="1:9" x14ac:dyDescent="0.3">
      <c r="C304">
        <f>'V2'!C305</f>
        <v>0</v>
      </c>
    </row>
    <row r="305" spans="1:9" x14ac:dyDescent="0.3">
      <c r="C305">
        <f>'V2'!C306</f>
        <v>0</v>
      </c>
    </row>
    <row r="306" spans="1:9" x14ac:dyDescent="0.3">
      <c r="C306">
        <f>'V2'!C307</f>
        <v>0</v>
      </c>
    </row>
    <row r="307" spans="1:9" x14ac:dyDescent="0.3">
      <c r="C307">
        <f>'V2'!C308</f>
        <v>0</v>
      </c>
    </row>
    <row r="308" spans="1:9" x14ac:dyDescent="0.3">
      <c r="C308">
        <f>'V2'!C309</f>
        <v>0</v>
      </c>
    </row>
    <row r="309" spans="1:9" x14ac:dyDescent="0.3">
      <c r="C309">
        <f>'V2'!C310</f>
        <v>0</v>
      </c>
    </row>
    <row r="310" spans="1:9" x14ac:dyDescent="0.3">
      <c r="C310">
        <f>'V2'!C311</f>
        <v>0</v>
      </c>
    </row>
    <row r="311" spans="1:9" x14ac:dyDescent="0.3">
      <c r="A311" t="s">
        <v>127</v>
      </c>
      <c r="C311">
        <f>'V2'!C312</f>
        <v>0</v>
      </c>
    </row>
    <row r="312" spans="1:9" x14ac:dyDescent="0.3">
      <c r="A312" t="s">
        <v>104</v>
      </c>
      <c r="B312" t="s">
        <v>25</v>
      </c>
      <c r="C312">
        <f>'V2'!C313</f>
        <v>0</v>
      </c>
      <c r="G312" t="s">
        <v>127</v>
      </c>
    </row>
    <row r="313" spans="1:9" x14ac:dyDescent="0.3">
      <c r="A313" t="s">
        <v>105</v>
      </c>
      <c r="B313" t="s">
        <v>25</v>
      </c>
      <c r="C313">
        <f>'V2'!C314</f>
        <v>0</v>
      </c>
      <c r="G313" t="s">
        <v>104</v>
      </c>
      <c r="H313" t="s">
        <v>25</v>
      </c>
      <c r="I313">
        <v>0</v>
      </c>
    </row>
    <row r="314" spans="1:9" x14ac:dyDescent="0.3">
      <c r="A314" t="s">
        <v>106</v>
      </c>
      <c r="B314" t="s">
        <v>25</v>
      </c>
      <c r="C314">
        <f>'V2'!C315</f>
        <v>0</v>
      </c>
      <c r="G314" t="s">
        <v>105</v>
      </c>
      <c r="H314" t="s">
        <v>25</v>
      </c>
      <c r="I314">
        <v>0</v>
      </c>
    </row>
    <row r="315" spans="1:9" x14ac:dyDescent="0.3">
      <c r="A315" t="s">
        <v>107</v>
      </c>
      <c r="B315" t="s">
        <v>25</v>
      </c>
      <c r="C315">
        <f>'V2'!C316</f>
        <v>0</v>
      </c>
      <c r="G315" t="s">
        <v>106</v>
      </c>
      <c r="H315" t="s">
        <v>25</v>
      </c>
      <c r="I315">
        <v>0</v>
      </c>
    </row>
    <row r="316" spans="1:9" x14ac:dyDescent="0.3">
      <c r="A316" t="s">
        <v>108</v>
      </c>
      <c r="B316" t="s">
        <v>25</v>
      </c>
      <c r="C316">
        <f>'V2'!C317</f>
        <v>87.175072884530806</v>
      </c>
      <c r="G316" t="s">
        <v>107</v>
      </c>
      <c r="H316" t="s">
        <v>25</v>
      </c>
      <c r="I316">
        <v>0</v>
      </c>
    </row>
    <row r="317" spans="1:9" x14ac:dyDescent="0.3">
      <c r="A317" t="s">
        <v>109</v>
      </c>
      <c r="B317" t="s">
        <v>25</v>
      </c>
      <c r="C317">
        <f>'V2'!C318</f>
        <v>165.92412356966901</v>
      </c>
      <c r="G317" t="s">
        <v>108</v>
      </c>
      <c r="H317" t="s">
        <v>25</v>
      </c>
      <c r="I317">
        <v>87.175072884530806</v>
      </c>
    </row>
    <row r="318" spans="1:9" x14ac:dyDescent="0.3">
      <c r="A318" t="s">
        <v>110</v>
      </c>
      <c r="B318" t="s">
        <v>25</v>
      </c>
      <c r="C318">
        <f>'V2'!C319</f>
        <v>278.09634188002701</v>
      </c>
      <c r="G318" t="s">
        <v>109</v>
      </c>
      <c r="H318" t="s">
        <v>25</v>
      </c>
      <c r="I318">
        <v>165.92412356966901</v>
      </c>
    </row>
    <row r="319" spans="1:9" x14ac:dyDescent="0.3">
      <c r="A319" t="s">
        <v>111</v>
      </c>
      <c r="B319" t="s">
        <v>25</v>
      </c>
      <c r="C319">
        <f>'V2'!C320</f>
        <v>369.996993554178</v>
      </c>
      <c r="G319" t="s">
        <v>110</v>
      </c>
      <c r="H319" t="s">
        <v>25</v>
      </c>
      <c r="I319">
        <v>278.09634188002701</v>
      </c>
    </row>
    <row r="320" spans="1:9" x14ac:dyDescent="0.3">
      <c r="A320" t="s">
        <v>112</v>
      </c>
      <c r="B320" t="s">
        <v>25</v>
      </c>
      <c r="C320">
        <f>'V2'!C321</f>
        <v>56.1090415272472</v>
      </c>
      <c r="G320" t="s">
        <v>111</v>
      </c>
      <c r="H320" t="s">
        <v>25</v>
      </c>
      <c r="I320">
        <v>369.996993554178</v>
      </c>
    </row>
    <row r="321" spans="1:9" x14ac:dyDescent="0.3">
      <c r="A321" t="s">
        <v>113</v>
      </c>
      <c r="B321" t="s">
        <v>25</v>
      </c>
      <c r="C321">
        <f>'V2'!C322</f>
        <v>0</v>
      </c>
      <c r="G321" t="s">
        <v>112</v>
      </c>
      <c r="H321" t="s">
        <v>25</v>
      </c>
      <c r="I321">
        <v>56.1090415272472</v>
      </c>
    </row>
    <row r="322" spans="1:9" x14ac:dyDescent="0.3">
      <c r="A322" t="s">
        <v>114</v>
      </c>
      <c r="B322" t="s">
        <v>25</v>
      </c>
      <c r="C322">
        <f>'V2'!C323</f>
        <v>0</v>
      </c>
      <c r="G322" t="s">
        <v>113</v>
      </c>
      <c r="H322" t="s">
        <v>25</v>
      </c>
      <c r="I322">
        <v>0</v>
      </c>
    </row>
    <row r="323" spans="1:9" x14ac:dyDescent="0.3">
      <c r="A323" t="s">
        <v>115</v>
      </c>
      <c r="B323" t="s">
        <v>25</v>
      </c>
      <c r="C323">
        <f>'V2'!C324</f>
        <v>0</v>
      </c>
      <c r="G323" t="s">
        <v>114</v>
      </c>
      <c r="H323" t="s">
        <v>25</v>
      </c>
      <c r="I323">
        <v>0</v>
      </c>
    </row>
    <row r="324" spans="1:9" x14ac:dyDescent="0.3">
      <c r="C324">
        <f>'V2'!C325</f>
        <v>0</v>
      </c>
      <c r="G324" t="s">
        <v>115</v>
      </c>
      <c r="H324" t="s">
        <v>25</v>
      </c>
      <c r="I324">
        <v>0</v>
      </c>
    </row>
    <row r="325" spans="1:9" x14ac:dyDescent="0.3">
      <c r="A325" t="s">
        <v>128</v>
      </c>
      <c r="C325">
        <f>'V2'!C326</f>
        <v>0</v>
      </c>
    </row>
    <row r="326" spans="1:9" x14ac:dyDescent="0.3">
      <c r="A326" t="s">
        <v>104</v>
      </c>
      <c r="B326" t="s">
        <v>25</v>
      </c>
      <c r="C326">
        <f>'V2'!C327</f>
        <v>0</v>
      </c>
      <c r="G326" t="s">
        <v>128</v>
      </c>
    </row>
    <row r="327" spans="1:9" x14ac:dyDescent="0.3">
      <c r="A327" t="s">
        <v>105</v>
      </c>
      <c r="B327" t="s">
        <v>25</v>
      </c>
      <c r="C327">
        <f>'V2'!C328</f>
        <v>0</v>
      </c>
      <c r="G327" t="s">
        <v>104</v>
      </c>
      <c r="H327" t="s">
        <v>25</v>
      </c>
      <c r="I327">
        <v>0</v>
      </c>
    </row>
    <row r="328" spans="1:9" x14ac:dyDescent="0.3">
      <c r="A328" t="s">
        <v>106</v>
      </c>
      <c r="B328" t="s">
        <v>25</v>
      </c>
      <c r="C328">
        <f>'V2'!C329</f>
        <v>0</v>
      </c>
      <c r="G328" t="s">
        <v>105</v>
      </c>
      <c r="H328" t="s">
        <v>25</v>
      </c>
      <c r="I328">
        <v>0</v>
      </c>
    </row>
    <row r="329" spans="1:9" x14ac:dyDescent="0.3">
      <c r="A329" t="s">
        <v>107</v>
      </c>
      <c r="B329" t="s">
        <v>25</v>
      </c>
      <c r="C329">
        <f>'V2'!C330</f>
        <v>0</v>
      </c>
      <c r="G329" t="s">
        <v>106</v>
      </c>
      <c r="H329" t="s">
        <v>25</v>
      </c>
      <c r="I329">
        <v>0</v>
      </c>
    </row>
    <row r="330" spans="1:9" x14ac:dyDescent="0.3">
      <c r="A330" t="s">
        <v>108</v>
      </c>
      <c r="B330" t="s">
        <v>25</v>
      </c>
      <c r="C330">
        <f>'V2'!C331</f>
        <v>87.175072884530806</v>
      </c>
      <c r="G330" t="s">
        <v>107</v>
      </c>
      <c r="H330" t="s">
        <v>25</v>
      </c>
      <c r="I330">
        <v>0</v>
      </c>
    </row>
    <row r="331" spans="1:9" x14ac:dyDescent="0.3">
      <c r="A331" t="s">
        <v>109</v>
      </c>
      <c r="B331" t="s">
        <v>25</v>
      </c>
      <c r="C331">
        <f>'V2'!C332</f>
        <v>165.92412356966901</v>
      </c>
      <c r="G331" t="s">
        <v>108</v>
      </c>
      <c r="H331" t="s">
        <v>25</v>
      </c>
      <c r="I331">
        <v>87.175072884530806</v>
      </c>
    </row>
    <row r="332" spans="1:9" x14ac:dyDescent="0.3">
      <c r="A332" t="s">
        <v>110</v>
      </c>
      <c r="B332" t="s">
        <v>25</v>
      </c>
      <c r="C332">
        <f>'V2'!C333</f>
        <v>278.09634188002701</v>
      </c>
      <c r="G332" t="s">
        <v>109</v>
      </c>
      <c r="H332" t="s">
        <v>25</v>
      </c>
      <c r="I332">
        <v>165.92412356966901</v>
      </c>
    </row>
    <row r="333" spans="1:9" x14ac:dyDescent="0.3">
      <c r="A333" t="s">
        <v>111</v>
      </c>
      <c r="B333" t="s">
        <v>25</v>
      </c>
      <c r="C333">
        <f>'V2'!C334</f>
        <v>369.996993554178</v>
      </c>
      <c r="G333" t="s">
        <v>110</v>
      </c>
      <c r="H333" t="s">
        <v>25</v>
      </c>
      <c r="I333">
        <v>278.09634188002701</v>
      </c>
    </row>
    <row r="334" spans="1:9" x14ac:dyDescent="0.3">
      <c r="A334" t="s">
        <v>112</v>
      </c>
      <c r="B334" t="s">
        <v>25</v>
      </c>
      <c r="C334">
        <f>'V2'!C335</f>
        <v>56.1090415272472</v>
      </c>
      <c r="G334" t="s">
        <v>111</v>
      </c>
      <c r="H334" t="s">
        <v>25</v>
      </c>
      <c r="I334">
        <v>369.996993554178</v>
      </c>
    </row>
    <row r="335" spans="1:9" x14ac:dyDescent="0.3">
      <c r="A335" t="s">
        <v>113</v>
      </c>
      <c r="B335" t="s">
        <v>25</v>
      </c>
      <c r="C335">
        <f>'V2'!C336</f>
        <v>0</v>
      </c>
      <c r="G335" t="s">
        <v>112</v>
      </c>
      <c r="H335" t="s">
        <v>25</v>
      </c>
      <c r="I335">
        <v>56.1090415272472</v>
      </c>
    </row>
    <row r="336" spans="1:9" x14ac:dyDescent="0.3">
      <c r="A336" t="s">
        <v>114</v>
      </c>
      <c r="B336" t="s">
        <v>25</v>
      </c>
      <c r="C336">
        <f>'V2'!C337</f>
        <v>0</v>
      </c>
      <c r="G336" t="s">
        <v>113</v>
      </c>
      <c r="H336" t="s">
        <v>25</v>
      </c>
      <c r="I336">
        <v>0</v>
      </c>
    </row>
    <row r="337" spans="1:9" x14ac:dyDescent="0.3">
      <c r="A337" t="s">
        <v>115</v>
      </c>
      <c r="B337" t="s">
        <v>25</v>
      </c>
      <c r="C337">
        <f>'V2'!C338</f>
        <v>0</v>
      </c>
      <c r="G337" t="s">
        <v>114</v>
      </c>
      <c r="H337" t="s">
        <v>25</v>
      </c>
      <c r="I337">
        <v>0</v>
      </c>
    </row>
    <row r="338" spans="1:9" x14ac:dyDescent="0.3">
      <c r="C338">
        <f>'V2'!C339</f>
        <v>0</v>
      </c>
      <c r="G338" t="s">
        <v>115</v>
      </c>
      <c r="H338" t="s">
        <v>25</v>
      </c>
      <c r="I338">
        <v>0</v>
      </c>
    </row>
    <row r="339" spans="1:9" x14ac:dyDescent="0.3">
      <c r="A339" t="s">
        <v>129</v>
      </c>
      <c r="C339">
        <f>'V2'!C340</f>
        <v>0</v>
      </c>
    </row>
    <row r="340" spans="1:9" x14ac:dyDescent="0.3">
      <c r="A340" t="s">
        <v>104</v>
      </c>
      <c r="B340" t="s">
        <v>25</v>
      </c>
      <c r="C340">
        <f>'V2'!C341</f>
        <v>500.86079999999998</v>
      </c>
      <c r="G340" t="s">
        <v>129</v>
      </c>
    </row>
    <row r="341" spans="1:9" x14ac:dyDescent="0.3">
      <c r="A341" t="s">
        <v>105</v>
      </c>
      <c r="B341" t="s">
        <v>25</v>
      </c>
      <c r="C341">
        <f>'V2'!C342</f>
        <v>452.3904</v>
      </c>
      <c r="G341" t="s">
        <v>104</v>
      </c>
      <c r="H341" t="s">
        <v>25</v>
      </c>
      <c r="I341">
        <v>500.86079999999998</v>
      </c>
    </row>
    <row r="342" spans="1:9" x14ac:dyDescent="0.3">
      <c r="A342" t="s">
        <v>106</v>
      </c>
      <c r="B342" t="s">
        <v>25</v>
      </c>
      <c r="C342">
        <f>'V2'!C343</f>
        <v>500.86079999999998</v>
      </c>
      <c r="G342" t="s">
        <v>105</v>
      </c>
      <c r="H342" t="s">
        <v>25</v>
      </c>
      <c r="I342">
        <v>452.3904</v>
      </c>
    </row>
    <row r="343" spans="1:9" x14ac:dyDescent="0.3">
      <c r="A343" t="s">
        <v>107</v>
      </c>
      <c r="B343" t="s">
        <v>25</v>
      </c>
      <c r="C343">
        <f>'V2'!C344</f>
        <v>484.70400000000001</v>
      </c>
      <c r="G343" t="s">
        <v>106</v>
      </c>
      <c r="H343" t="s">
        <v>25</v>
      </c>
      <c r="I343">
        <v>500.86079999999998</v>
      </c>
    </row>
    <row r="344" spans="1:9" x14ac:dyDescent="0.3">
      <c r="A344" t="s">
        <v>108</v>
      </c>
      <c r="B344" t="s">
        <v>25</v>
      </c>
      <c r="C344">
        <f>'V2'!C345</f>
        <v>500.86079999999998</v>
      </c>
      <c r="G344" t="s">
        <v>107</v>
      </c>
      <c r="H344" t="s">
        <v>25</v>
      </c>
      <c r="I344">
        <v>484.70400000000001</v>
      </c>
    </row>
    <row r="345" spans="1:9" x14ac:dyDescent="0.3">
      <c r="A345" t="s">
        <v>109</v>
      </c>
      <c r="B345" t="s">
        <v>25</v>
      </c>
      <c r="C345">
        <f>'V2'!C346</f>
        <v>484.70400000000001</v>
      </c>
      <c r="G345" t="s">
        <v>108</v>
      </c>
      <c r="H345" t="s">
        <v>25</v>
      </c>
      <c r="I345">
        <v>500.86079999999998</v>
      </c>
    </row>
    <row r="346" spans="1:9" x14ac:dyDescent="0.3">
      <c r="A346" t="s">
        <v>110</v>
      </c>
      <c r="B346" t="s">
        <v>25</v>
      </c>
      <c r="C346">
        <f>'V2'!C347</f>
        <v>500.86079999999998</v>
      </c>
      <c r="G346" t="s">
        <v>109</v>
      </c>
      <c r="H346" t="s">
        <v>25</v>
      </c>
      <c r="I346">
        <v>484.70400000000001</v>
      </c>
    </row>
    <row r="347" spans="1:9" x14ac:dyDescent="0.3">
      <c r="A347" t="s">
        <v>111</v>
      </c>
      <c r="B347" t="s">
        <v>25</v>
      </c>
      <c r="C347">
        <f>'V2'!C348</f>
        <v>500.86079999999998</v>
      </c>
      <c r="G347" t="s">
        <v>110</v>
      </c>
      <c r="H347" t="s">
        <v>25</v>
      </c>
      <c r="I347">
        <v>500.86079999999998</v>
      </c>
    </row>
    <row r="348" spans="1:9" x14ac:dyDescent="0.3">
      <c r="A348" t="s">
        <v>112</v>
      </c>
      <c r="B348" t="s">
        <v>25</v>
      </c>
      <c r="C348">
        <f>'V2'!C349</f>
        <v>484.70400000000001</v>
      </c>
      <c r="G348" t="s">
        <v>111</v>
      </c>
      <c r="H348" t="s">
        <v>25</v>
      </c>
      <c r="I348">
        <v>500.86079999999998</v>
      </c>
    </row>
    <row r="349" spans="1:9" x14ac:dyDescent="0.3">
      <c r="A349" t="s">
        <v>113</v>
      </c>
      <c r="B349" t="s">
        <v>25</v>
      </c>
      <c r="C349">
        <f>'V2'!C350</f>
        <v>500.86079999999998</v>
      </c>
      <c r="G349" t="s">
        <v>112</v>
      </c>
      <c r="H349" t="s">
        <v>25</v>
      </c>
      <c r="I349">
        <v>484.70400000000001</v>
      </c>
    </row>
    <row r="350" spans="1:9" x14ac:dyDescent="0.3">
      <c r="A350" t="s">
        <v>114</v>
      </c>
      <c r="B350" t="s">
        <v>25</v>
      </c>
      <c r="C350">
        <f>'V2'!C351</f>
        <v>484.70400000000001</v>
      </c>
      <c r="G350" t="s">
        <v>113</v>
      </c>
      <c r="H350" t="s">
        <v>25</v>
      </c>
      <c r="I350">
        <v>500.86079999999998</v>
      </c>
    </row>
    <row r="351" spans="1:9" x14ac:dyDescent="0.3">
      <c r="A351" t="s">
        <v>115</v>
      </c>
      <c r="B351" t="s">
        <v>25</v>
      </c>
      <c r="C351">
        <f>'V2'!C352</f>
        <v>500.86079999999998</v>
      </c>
      <c r="G351" t="s">
        <v>114</v>
      </c>
      <c r="H351" t="s">
        <v>25</v>
      </c>
      <c r="I351">
        <v>484.70400000000001</v>
      </c>
    </row>
    <row r="352" spans="1:9" x14ac:dyDescent="0.3">
      <c r="C352">
        <f>'V2'!C353</f>
        <v>0</v>
      </c>
      <c r="G352" t="s">
        <v>115</v>
      </c>
      <c r="H352" t="s">
        <v>25</v>
      </c>
      <c r="I352">
        <v>500.86079999999998</v>
      </c>
    </row>
    <row r="353" spans="1:9" x14ac:dyDescent="0.3">
      <c r="A353" t="s">
        <v>130</v>
      </c>
      <c r="C353">
        <f>'V2'!C354</f>
        <v>0</v>
      </c>
    </row>
    <row r="354" spans="1:9" x14ac:dyDescent="0.3">
      <c r="A354" t="s">
        <v>104</v>
      </c>
      <c r="B354" t="s">
        <v>25</v>
      </c>
      <c r="C354">
        <f>'V2'!C355</f>
        <v>357.40788523487998</v>
      </c>
      <c r="G354" t="s">
        <v>130</v>
      </c>
    </row>
    <row r="355" spans="1:9" x14ac:dyDescent="0.3">
      <c r="A355" t="s">
        <v>105</v>
      </c>
      <c r="B355" t="s">
        <v>25</v>
      </c>
      <c r="C355">
        <f>'V2'!C356</f>
        <v>434.25121364351997</v>
      </c>
      <c r="G355" t="s">
        <v>104</v>
      </c>
      <c r="H355" t="s">
        <v>25</v>
      </c>
      <c r="I355">
        <v>357.40788523487998</v>
      </c>
    </row>
    <row r="356" spans="1:9" x14ac:dyDescent="0.3">
      <c r="A356" t="s">
        <v>106</v>
      </c>
      <c r="B356" t="s">
        <v>25</v>
      </c>
      <c r="C356">
        <f>'V2'!C357</f>
        <v>850.76929745856</v>
      </c>
      <c r="G356" t="s">
        <v>105</v>
      </c>
      <c r="H356" t="s">
        <v>25</v>
      </c>
      <c r="I356">
        <v>434.25121364351997</v>
      </c>
    </row>
    <row r="357" spans="1:9" x14ac:dyDescent="0.3">
      <c r="A357" t="s">
        <v>107</v>
      </c>
      <c r="B357" t="s">
        <v>25</v>
      </c>
      <c r="C357">
        <f>'V2'!C358</f>
        <v>1282.8855734783999</v>
      </c>
      <c r="G357" t="s">
        <v>106</v>
      </c>
      <c r="H357" t="s">
        <v>25</v>
      </c>
      <c r="I357">
        <v>850.76929745856</v>
      </c>
    </row>
    <row r="358" spans="1:9" x14ac:dyDescent="0.3">
      <c r="A358" t="s">
        <v>108</v>
      </c>
      <c r="B358" t="s">
        <v>25</v>
      </c>
      <c r="C358">
        <f>'V2'!C359</f>
        <v>1440.22802602464</v>
      </c>
      <c r="G358" t="s">
        <v>107</v>
      </c>
      <c r="H358" t="s">
        <v>25</v>
      </c>
      <c r="I358">
        <v>1282.8855734783999</v>
      </c>
    </row>
    <row r="359" spans="1:9" x14ac:dyDescent="0.3">
      <c r="A359" t="s">
        <v>109</v>
      </c>
      <c r="B359" t="s">
        <v>25</v>
      </c>
      <c r="C359">
        <f>'V2'!C360</f>
        <v>1509.4936299168</v>
      </c>
      <c r="G359" t="s">
        <v>108</v>
      </c>
      <c r="H359" t="s">
        <v>25</v>
      </c>
      <c r="I359">
        <v>1440.22802602464</v>
      </c>
    </row>
    <row r="360" spans="1:9" x14ac:dyDescent="0.3">
      <c r="A360" t="s">
        <v>110</v>
      </c>
      <c r="B360" t="s">
        <v>25</v>
      </c>
      <c r="C360">
        <f>'V2'!C361</f>
        <v>1427.0954024591999</v>
      </c>
      <c r="G360" t="s">
        <v>109</v>
      </c>
      <c r="H360" t="s">
        <v>25</v>
      </c>
      <c r="I360">
        <v>1509.4936299168</v>
      </c>
    </row>
    <row r="361" spans="1:9" x14ac:dyDescent="0.3">
      <c r="A361" t="s">
        <v>111</v>
      </c>
      <c r="B361" t="s">
        <v>25</v>
      </c>
      <c r="C361">
        <f>'V2'!C362</f>
        <v>1493.98992111456</v>
      </c>
      <c r="G361" t="s">
        <v>110</v>
      </c>
      <c r="H361" t="s">
        <v>25</v>
      </c>
      <c r="I361">
        <v>1427.0954024591999</v>
      </c>
    </row>
    <row r="362" spans="1:9" x14ac:dyDescent="0.3">
      <c r="A362" t="s">
        <v>112</v>
      </c>
      <c r="B362" t="s">
        <v>25</v>
      </c>
      <c r="C362">
        <f>'V2'!C363</f>
        <v>1104.1447190688</v>
      </c>
      <c r="G362" t="s">
        <v>111</v>
      </c>
      <c r="H362" t="s">
        <v>25</v>
      </c>
      <c r="I362">
        <v>1493.98992111456</v>
      </c>
    </row>
    <row r="363" spans="1:9" x14ac:dyDescent="0.3">
      <c r="A363" t="s">
        <v>113</v>
      </c>
      <c r="B363" t="s">
        <v>25</v>
      </c>
      <c r="C363">
        <f>'V2'!C364</f>
        <v>720.27063749664001</v>
      </c>
      <c r="G363" t="s">
        <v>112</v>
      </c>
      <c r="H363" t="s">
        <v>25</v>
      </c>
      <c r="I363">
        <v>1104.1447190688</v>
      </c>
    </row>
    <row r="364" spans="1:9" x14ac:dyDescent="0.3">
      <c r="A364" t="s">
        <v>114</v>
      </c>
      <c r="B364" t="s">
        <v>25</v>
      </c>
      <c r="C364">
        <f>'V2'!C365</f>
        <v>349.65760380479998</v>
      </c>
      <c r="G364" t="s">
        <v>113</v>
      </c>
      <c r="H364" t="s">
        <v>25</v>
      </c>
      <c r="I364">
        <v>720.27063749664001</v>
      </c>
    </row>
    <row r="365" spans="1:9" x14ac:dyDescent="0.3">
      <c r="A365" t="s">
        <v>115</v>
      </c>
      <c r="B365" t="s">
        <v>25</v>
      </c>
      <c r="C365">
        <f>'V2'!C366</f>
        <v>239.01744949344001</v>
      </c>
      <c r="G365" t="s">
        <v>114</v>
      </c>
      <c r="H365" t="s">
        <v>25</v>
      </c>
      <c r="I365">
        <v>349.65760380479998</v>
      </c>
    </row>
    <row r="366" spans="1:9" x14ac:dyDescent="0.3">
      <c r="C366">
        <f>'V2'!C367</f>
        <v>0</v>
      </c>
      <c r="G366" t="s">
        <v>115</v>
      </c>
      <c r="H366" t="s">
        <v>25</v>
      </c>
      <c r="I366">
        <v>239.01744949344001</v>
      </c>
    </row>
    <row r="367" spans="1:9" x14ac:dyDescent="0.3">
      <c r="A367" t="s">
        <v>131</v>
      </c>
      <c r="C367">
        <f>'V2'!C368</f>
        <v>0</v>
      </c>
    </row>
    <row r="368" spans="1:9" x14ac:dyDescent="0.3">
      <c r="A368" t="s">
        <v>104</v>
      </c>
      <c r="B368" t="s">
        <v>25</v>
      </c>
      <c r="C368">
        <f>'V2'!C369</f>
        <v>2333.9114538263898</v>
      </c>
      <c r="G368" t="s">
        <v>131</v>
      </c>
    </row>
    <row r="369" spans="1:9" x14ac:dyDescent="0.3">
      <c r="A369" t="s">
        <v>105</v>
      </c>
      <c r="B369" t="s">
        <v>25</v>
      </c>
      <c r="C369">
        <f>'V2'!C370</f>
        <v>1923.21537978574</v>
      </c>
      <c r="G369" t="s">
        <v>104</v>
      </c>
      <c r="H369" t="s">
        <v>25</v>
      </c>
      <c r="I369">
        <v>2333.9114538263898</v>
      </c>
    </row>
    <row r="370" spans="1:9" x14ac:dyDescent="0.3">
      <c r="A370" t="s">
        <v>106</v>
      </c>
      <c r="B370" t="s">
        <v>25</v>
      </c>
      <c r="C370">
        <f>'V2'!C371</f>
        <v>2015.83033160426</v>
      </c>
      <c r="G370" t="s">
        <v>105</v>
      </c>
      <c r="H370" t="s">
        <v>25</v>
      </c>
      <c r="I370">
        <v>1923.21537978574</v>
      </c>
    </row>
    <row r="371" spans="1:9" x14ac:dyDescent="0.3">
      <c r="A371" t="s">
        <v>107</v>
      </c>
      <c r="B371" t="s">
        <v>25</v>
      </c>
      <c r="C371">
        <f>'V2'!C372</f>
        <v>1633.39534551767</v>
      </c>
      <c r="G371" t="s">
        <v>106</v>
      </c>
      <c r="H371" t="s">
        <v>25</v>
      </c>
      <c r="I371">
        <v>2015.83033160426</v>
      </c>
    </row>
    <row r="372" spans="1:9" x14ac:dyDescent="0.3">
      <c r="A372" t="s">
        <v>108</v>
      </c>
      <c r="B372" t="s">
        <v>25</v>
      </c>
      <c r="C372">
        <f>'V2'!C373</f>
        <v>1179.7197034255901</v>
      </c>
      <c r="G372" t="s">
        <v>107</v>
      </c>
      <c r="H372" t="s">
        <v>25</v>
      </c>
      <c r="I372">
        <v>1633.39534551767</v>
      </c>
    </row>
    <row r="373" spans="1:9" x14ac:dyDescent="0.3">
      <c r="A373" t="s">
        <v>109</v>
      </c>
      <c r="B373" t="s">
        <v>25</v>
      </c>
      <c r="C373">
        <f>'V2'!C374</f>
        <v>1005.73143164204</v>
      </c>
      <c r="G373" t="s">
        <v>108</v>
      </c>
      <c r="H373" t="s">
        <v>25</v>
      </c>
      <c r="I373">
        <v>1179.7197034255901</v>
      </c>
    </row>
    <row r="374" spans="1:9" x14ac:dyDescent="0.3">
      <c r="A374" t="s">
        <v>110</v>
      </c>
      <c r="B374" t="s">
        <v>25</v>
      </c>
      <c r="C374">
        <f>'V2'!C375</f>
        <v>859.83724441306094</v>
      </c>
      <c r="G374" t="s">
        <v>109</v>
      </c>
      <c r="H374" t="s">
        <v>25</v>
      </c>
      <c r="I374">
        <v>1005.73143164204</v>
      </c>
    </row>
    <row r="375" spans="1:9" x14ac:dyDescent="0.3">
      <c r="A375" t="s">
        <v>111</v>
      </c>
      <c r="B375" t="s">
        <v>25</v>
      </c>
      <c r="C375">
        <f>'V2'!C376</f>
        <v>826.698071429582</v>
      </c>
      <c r="G375" t="s">
        <v>110</v>
      </c>
      <c r="H375" t="s">
        <v>25</v>
      </c>
      <c r="I375">
        <v>859.83724441306094</v>
      </c>
    </row>
    <row r="376" spans="1:9" x14ac:dyDescent="0.3">
      <c r="A376" t="s">
        <v>112</v>
      </c>
      <c r="B376" t="s">
        <v>25</v>
      </c>
      <c r="C376">
        <f>'V2'!C377</f>
        <v>1063.2189172815399</v>
      </c>
      <c r="G376" t="s">
        <v>111</v>
      </c>
      <c r="H376" t="s">
        <v>25</v>
      </c>
      <c r="I376">
        <v>826.698071429582</v>
      </c>
    </row>
    <row r="377" spans="1:9" x14ac:dyDescent="0.3">
      <c r="A377" t="s">
        <v>113</v>
      </c>
      <c r="B377" t="s">
        <v>25</v>
      </c>
      <c r="C377">
        <f>'V2'!C378</f>
        <v>1590.5696703533199</v>
      </c>
      <c r="G377" t="s">
        <v>112</v>
      </c>
      <c r="H377" t="s">
        <v>25</v>
      </c>
      <c r="I377">
        <v>1063.2189172815399</v>
      </c>
    </row>
    <row r="378" spans="1:9" x14ac:dyDescent="0.3">
      <c r="A378" t="s">
        <v>114</v>
      </c>
      <c r="B378" t="s">
        <v>25</v>
      </c>
      <c r="C378">
        <f>'V2'!C379</f>
        <v>1769.5077149058</v>
      </c>
      <c r="G378" t="s">
        <v>113</v>
      </c>
      <c r="H378" t="s">
        <v>25</v>
      </c>
      <c r="I378">
        <v>1590.5696703533199</v>
      </c>
    </row>
    <row r="379" spans="1:9" x14ac:dyDescent="0.3">
      <c r="A379" t="s">
        <v>115</v>
      </c>
      <c r="B379" t="s">
        <v>25</v>
      </c>
      <c r="C379">
        <f>'V2'!C380</f>
        <v>2203.1289788834702</v>
      </c>
      <c r="G379" t="s">
        <v>114</v>
      </c>
      <c r="H379" t="s">
        <v>25</v>
      </c>
      <c r="I379">
        <v>1769.5077149058</v>
      </c>
    </row>
    <row r="380" spans="1:9" x14ac:dyDescent="0.3">
      <c r="C380">
        <f>'V2'!C381</f>
        <v>0</v>
      </c>
      <c r="G380" t="s">
        <v>115</v>
      </c>
      <c r="H380" t="s">
        <v>25</v>
      </c>
      <c r="I380">
        <v>2203.1289788834702</v>
      </c>
    </row>
    <row r="381" spans="1:9" x14ac:dyDescent="0.3">
      <c r="A381" t="s">
        <v>132</v>
      </c>
      <c r="C381">
        <f>'V2'!C382</f>
        <v>0</v>
      </c>
    </row>
    <row r="382" spans="1:9" x14ac:dyDescent="0.3">
      <c r="A382" t="s">
        <v>104</v>
      </c>
      <c r="B382" t="s">
        <v>25</v>
      </c>
      <c r="C382">
        <f>'V2'!C383</f>
        <v>2609.2008383013499</v>
      </c>
      <c r="G382" t="s">
        <v>132</v>
      </c>
    </row>
    <row r="383" spans="1:9" x14ac:dyDescent="0.3">
      <c r="A383" t="s">
        <v>105</v>
      </c>
      <c r="B383" t="s">
        <v>25</v>
      </c>
      <c r="C383">
        <f>'V2'!C384</f>
        <v>2324.0129961263601</v>
      </c>
      <c r="G383" t="s">
        <v>104</v>
      </c>
      <c r="H383" t="s">
        <v>25</v>
      </c>
      <c r="I383">
        <v>2609.2008383013499</v>
      </c>
    </row>
    <row r="384" spans="1:9" x14ac:dyDescent="0.3">
      <c r="A384" t="s">
        <v>106</v>
      </c>
      <c r="B384" t="s">
        <v>25</v>
      </c>
      <c r="C384">
        <f>'V2'!C385</f>
        <v>2447.0375420864202</v>
      </c>
      <c r="G384" t="s">
        <v>105</v>
      </c>
      <c r="H384" t="s">
        <v>25</v>
      </c>
      <c r="I384">
        <v>2324.0129961263601</v>
      </c>
    </row>
    <row r="385" spans="1:9" x14ac:dyDescent="0.3">
      <c r="A385" t="s">
        <v>107</v>
      </c>
      <c r="B385" t="s">
        <v>25</v>
      </c>
      <c r="C385">
        <f>'V2'!C386</f>
        <v>2312.60356936568</v>
      </c>
      <c r="G385" t="s">
        <v>106</v>
      </c>
      <c r="H385" t="s">
        <v>25</v>
      </c>
      <c r="I385">
        <v>2447.0375420864202</v>
      </c>
    </row>
    <row r="386" spans="1:9" x14ac:dyDescent="0.3">
      <c r="A386" t="s">
        <v>108</v>
      </c>
      <c r="B386" t="s">
        <v>25</v>
      </c>
      <c r="C386">
        <f>'V2'!C387</f>
        <v>1729.3554336167899</v>
      </c>
      <c r="G386" t="s">
        <v>107</v>
      </c>
      <c r="H386" t="s">
        <v>25</v>
      </c>
      <c r="I386">
        <v>2312.60356936568</v>
      </c>
    </row>
    <row r="387" spans="1:9" x14ac:dyDescent="0.3">
      <c r="A387" t="s">
        <v>109</v>
      </c>
      <c r="B387" t="s">
        <v>25</v>
      </c>
      <c r="C387">
        <f>'V2'!C388</f>
        <v>1558.6942040439501</v>
      </c>
      <c r="G387" t="s">
        <v>108</v>
      </c>
      <c r="H387" t="s">
        <v>25</v>
      </c>
      <c r="I387">
        <v>1729.3554336167899</v>
      </c>
    </row>
    <row r="388" spans="1:9" x14ac:dyDescent="0.3">
      <c r="A388" t="s">
        <v>110</v>
      </c>
      <c r="B388" t="s">
        <v>25</v>
      </c>
      <c r="C388">
        <f>'V2'!C389</f>
        <v>1178.10059387044</v>
      </c>
      <c r="G388" t="s">
        <v>109</v>
      </c>
      <c r="H388" t="s">
        <v>25</v>
      </c>
      <c r="I388">
        <v>1558.6942040439501</v>
      </c>
    </row>
    <row r="389" spans="1:9" x14ac:dyDescent="0.3">
      <c r="A389" t="s">
        <v>111</v>
      </c>
      <c r="B389" t="s">
        <v>25</v>
      </c>
      <c r="C389">
        <f>'V2'!C390</f>
        <v>1077.3615071746401</v>
      </c>
      <c r="G389" t="s">
        <v>110</v>
      </c>
      <c r="H389" t="s">
        <v>25</v>
      </c>
      <c r="I389">
        <v>1178.10059387044</v>
      </c>
    </row>
    <row r="390" spans="1:9" x14ac:dyDescent="0.3">
      <c r="A390" t="s">
        <v>112</v>
      </c>
      <c r="B390" t="s">
        <v>25</v>
      </c>
      <c r="C390">
        <f>'V2'!C391</f>
        <v>1425.1813412542199</v>
      </c>
      <c r="G390" t="s">
        <v>111</v>
      </c>
      <c r="H390" t="s">
        <v>25</v>
      </c>
      <c r="I390">
        <v>1077.3615071746401</v>
      </c>
    </row>
    <row r="391" spans="1:9" x14ac:dyDescent="0.3">
      <c r="A391" t="s">
        <v>113</v>
      </c>
      <c r="B391" t="s">
        <v>25</v>
      </c>
      <c r="C391">
        <f>'V2'!C392</f>
        <v>2098.8646694005301</v>
      </c>
      <c r="G391" t="s">
        <v>112</v>
      </c>
      <c r="H391" t="s">
        <v>25</v>
      </c>
      <c r="I391">
        <v>1425.1813412542199</v>
      </c>
    </row>
    <row r="392" spans="1:9" x14ac:dyDescent="0.3">
      <c r="A392" t="s">
        <v>114</v>
      </c>
      <c r="B392" t="s">
        <v>25</v>
      </c>
      <c r="C392">
        <f>'V2'!C393</f>
        <v>2031.0613436158301</v>
      </c>
      <c r="G392" t="s">
        <v>113</v>
      </c>
      <c r="H392" t="s">
        <v>25</v>
      </c>
      <c r="I392">
        <v>2098.8646694005301</v>
      </c>
    </row>
    <row r="393" spans="1:9" x14ac:dyDescent="0.3">
      <c r="A393" t="s">
        <v>115</v>
      </c>
      <c r="B393" t="s">
        <v>25</v>
      </c>
      <c r="C393">
        <f>'V2'!C394</f>
        <v>2386.6375368988301</v>
      </c>
      <c r="G393" t="s">
        <v>114</v>
      </c>
      <c r="H393" t="s">
        <v>25</v>
      </c>
      <c r="I393">
        <v>2031.0613436158301</v>
      </c>
    </row>
    <row r="394" spans="1:9" x14ac:dyDescent="0.3">
      <c r="C394">
        <f>'V2'!C395</f>
        <v>0</v>
      </c>
      <c r="G394" t="s">
        <v>115</v>
      </c>
      <c r="H394" t="s">
        <v>25</v>
      </c>
      <c r="I394">
        <v>2386.6375368988301</v>
      </c>
    </row>
    <row r="395" spans="1:9" x14ac:dyDescent="0.3">
      <c r="A395" t="s">
        <v>133</v>
      </c>
      <c r="C395">
        <f>'V2'!C396</f>
        <v>0</v>
      </c>
    </row>
    <row r="396" spans="1:9" x14ac:dyDescent="0.3">
      <c r="A396" t="s">
        <v>104</v>
      </c>
      <c r="B396" t="s">
        <v>122</v>
      </c>
      <c r="C396">
        <f>'V2'!C397</f>
        <v>162.13455856859301</v>
      </c>
      <c r="G396" t="s">
        <v>133</v>
      </c>
    </row>
    <row r="397" spans="1:9" x14ac:dyDescent="0.3">
      <c r="A397" t="s">
        <v>105</v>
      </c>
      <c r="B397" t="s">
        <v>122</v>
      </c>
      <c r="C397">
        <f>'V2'!C398</f>
        <v>161.570953150089</v>
      </c>
      <c r="G397" t="s">
        <v>104</v>
      </c>
      <c r="H397" t="s">
        <v>122</v>
      </c>
      <c r="I397">
        <v>162.13455856859301</v>
      </c>
    </row>
    <row r="398" spans="1:9" x14ac:dyDescent="0.3">
      <c r="A398" t="s">
        <v>106</v>
      </c>
      <c r="B398" t="s">
        <v>122</v>
      </c>
      <c r="C398">
        <f>'V2'!C399</f>
        <v>160.03115451131501</v>
      </c>
      <c r="G398" t="s">
        <v>105</v>
      </c>
      <c r="H398" t="s">
        <v>122</v>
      </c>
      <c r="I398">
        <v>161.570953150089</v>
      </c>
    </row>
    <row r="399" spans="1:9" x14ac:dyDescent="0.3">
      <c r="A399" t="s">
        <v>107</v>
      </c>
      <c r="B399" t="s">
        <v>122</v>
      </c>
      <c r="C399">
        <f>'V2'!C400</f>
        <v>157.92775045403701</v>
      </c>
      <c r="G399" t="s">
        <v>106</v>
      </c>
      <c r="H399" t="s">
        <v>122</v>
      </c>
      <c r="I399">
        <v>160.03115451131501</v>
      </c>
    </row>
    <row r="400" spans="1:9" x14ac:dyDescent="0.3">
      <c r="A400" t="s">
        <v>108</v>
      </c>
      <c r="B400" t="s">
        <v>122</v>
      </c>
      <c r="C400">
        <f>'V2'!C401</f>
        <v>155.82434639675901</v>
      </c>
      <c r="G400" t="s">
        <v>107</v>
      </c>
      <c r="H400" t="s">
        <v>122</v>
      </c>
      <c r="I400">
        <v>157.92775045403701</v>
      </c>
    </row>
    <row r="401" spans="1:9" x14ac:dyDescent="0.3">
      <c r="A401" t="s">
        <v>109</v>
      </c>
      <c r="B401" t="s">
        <v>122</v>
      </c>
      <c r="C401">
        <f>'V2'!C402</f>
        <v>154.28454775798599</v>
      </c>
      <c r="G401" t="s">
        <v>108</v>
      </c>
      <c r="H401" t="s">
        <v>122</v>
      </c>
      <c r="I401">
        <v>155.82434639675901</v>
      </c>
    </row>
    <row r="402" spans="1:9" x14ac:dyDescent="0.3">
      <c r="A402" t="s">
        <v>110</v>
      </c>
      <c r="B402" t="s">
        <v>122</v>
      </c>
      <c r="C402">
        <f>'V2'!C403</f>
        <v>153.72094233948201</v>
      </c>
      <c r="G402" t="s">
        <v>109</v>
      </c>
      <c r="H402" t="s">
        <v>122</v>
      </c>
      <c r="I402">
        <v>154.28454775798599</v>
      </c>
    </row>
    <row r="403" spans="1:9" x14ac:dyDescent="0.3">
      <c r="A403" t="s">
        <v>111</v>
      </c>
      <c r="B403" t="s">
        <v>122</v>
      </c>
      <c r="C403">
        <f>'V2'!C404</f>
        <v>154.28454775798599</v>
      </c>
      <c r="G403" t="s">
        <v>110</v>
      </c>
      <c r="H403" t="s">
        <v>122</v>
      </c>
      <c r="I403">
        <v>153.72094233948201</v>
      </c>
    </row>
    <row r="404" spans="1:9" x14ac:dyDescent="0.3">
      <c r="A404" t="s">
        <v>112</v>
      </c>
      <c r="B404" t="s">
        <v>122</v>
      </c>
      <c r="C404">
        <f>'V2'!C405</f>
        <v>155.82434639675901</v>
      </c>
      <c r="G404" t="s">
        <v>111</v>
      </c>
      <c r="H404" t="s">
        <v>122</v>
      </c>
      <c r="I404">
        <v>154.28454775798599</v>
      </c>
    </row>
    <row r="405" spans="1:9" x14ac:dyDescent="0.3">
      <c r="A405" t="s">
        <v>113</v>
      </c>
      <c r="B405" t="s">
        <v>122</v>
      </c>
      <c r="C405">
        <f>'V2'!C406</f>
        <v>157.92775045403701</v>
      </c>
      <c r="G405" t="s">
        <v>112</v>
      </c>
      <c r="H405" t="s">
        <v>122</v>
      </c>
      <c r="I405">
        <v>155.82434639675901</v>
      </c>
    </row>
    <row r="406" spans="1:9" x14ac:dyDescent="0.3">
      <c r="A406" t="s">
        <v>114</v>
      </c>
      <c r="B406" t="s">
        <v>122</v>
      </c>
      <c r="C406">
        <f>'V2'!C407</f>
        <v>160.03115451131501</v>
      </c>
      <c r="G406" t="s">
        <v>113</v>
      </c>
      <c r="H406" t="s">
        <v>122</v>
      </c>
      <c r="I406">
        <v>157.92775045403701</v>
      </c>
    </row>
    <row r="407" spans="1:9" x14ac:dyDescent="0.3">
      <c r="A407" t="s">
        <v>115</v>
      </c>
      <c r="B407" t="s">
        <v>122</v>
      </c>
      <c r="C407">
        <f>'V2'!C408</f>
        <v>161.570953150089</v>
      </c>
      <c r="G407" t="s">
        <v>114</v>
      </c>
      <c r="H407" t="s">
        <v>122</v>
      </c>
      <c r="I407">
        <v>160.03115451131501</v>
      </c>
    </row>
    <row r="408" spans="1:9" x14ac:dyDescent="0.3">
      <c r="C408">
        <f>'V2'!C409</f>
        <v>0</v>
      </c>
      <c r="G408" t="s">
        <v>115</v>
      </c>
      <c r="H408" t="s">
        <v>122</v>
      </c>
      <c r="I408">
        <v>161.570953150089</v>
      </c>
    </row>
    <row r="409" spans="1:9" x14ac:dyDescent="0.3">
      <c r="A409" t="s">
        <v>134</v>
      </c>
      <c r="C409">
        <f>'V2'!C410</f>
        <v>0</v>
      </c>
    </row>
    <row r="410" spans="1:9" x14ac:dyDescent="0.3">
      <c r="A410" t="s">
        <v>104</v>
      </c>
      <c r="B410" t="s">
        <v>122</v>
      </c>
      <c r="C410">
        <f>'V2'!C411</f>
        <v>163.95466919405999</v>
      </c>
      <c r="G410" t="s">
        <v>134</v>
      </c>
    </row>
    <row r="411" spans="1:9" x14ac:dyDescent="0.3">
      <c r="A411" t="s">
        <v>105</v>
      </c>
      <c r="B411" t="s">
        <v>122</v>
      </c>
      <c r="C411">
        <f>'V2'!C412</f>
        <v>180.31035833196501</v>
      </c>
      <c r="G411" t="s">
        <v>104</v>
      </c>
      <c r="H411" t="s">
        <v>122</v>
      </c>
      <c r="I411">
        <v>163.95466919405999</v>
      </c>
    </row>
    <row r="412" spans="1:9" x14ac:dyDescent="0.3">
      <c r="A412" t="s">
        <v>106</v>
      </c>
      <c r="B412" t="s">
        <v>122</v>
      </c>
      <c r="C412">
        <f>'V2'!C413</f>
        <v>181.814757015878</v>
      </c>
      <c r="G412" t="s">
        <v>105</v>
      </c>
      <c r="H412" t="s">
        <v>122</v>
      </c>
      <c r="I412">
        <v>180.31035833196501</v>
      </c>
    </row>
    <row r="413" spans="1:9" x14ac:dyDescent="0.3">
      <c r="A413" t="s">
        <v>107</v>
      </c>
      <c r="B413" t="s">
        <v>122</v>
      </c>
      <c r="C413">
        <f>'V2'!C414</f>
        <v>218.79764318097901</v>
      </c>
      <c r="G413" t="s">
        <v>106</v>
      </c>
      <c r="H413" t="s">
        <v>122</v>
      </c>
      <c r="I413">
        <v>181.814757015878</v>
      </c>
    </row>
    <row r="414" spans="1:9" x14ac:dyDescent="0.3">
      <c r="A414" t="s">
        <v>108</v>
      </c>
      <c r="B414" t="s">
        <v>122</v>
      </c>
      <c r="C414">
        <f>'V2'!C415</f>
        <v>250.744602431359</v>
      </c>
      <c r="G414" t="s">
        <v>107</v>
      </c>
      <c r="H414" t="s">
        <v>122</v>
      </c>
      <c r="I414">
        <v>218.79764318097901</v>
      </c>
    </row>
    <row r="415" spans="1:9" x14ac:dyDescent="0.3">
      <c r="A415" t="s">
        <v>109</v>
      </c>
      <c r="B415" t="s">
        <v>122</v>
      </c>
      <c r="C415">
        <f>'V2'!C416</f>
        <v>274.72754583403099</v>
      </c>
      <c r="G415" t="s">
        <v>108</v>
      </c>
      <c r="H415" t="s">
        <v>122</v>
      </c>
      <c r="I415">
        <v>250.744602431359</v>
      </c>
    </row>
    <row r="416" spans="1:9" x14ac:dyDescent="0.3">
      <c r="A416" t="s">
        <v>110</v>
      </c>
      <c r="B416" t="s">
        <v>122</v>
      </c>
      <c r="C416">
        <f>'V2'!C417</f>
        <v>266.12916641150298</v>
      </c>
      <c r="G416" t="s">
        <v>109</v>
      </c>
      <c r="H416" t="s">
        <v>122</v>
      </c>
      <c r="I416">
        <v>274.72754583403099</v>
      </c>
    </row>
    <row r="417" spans="1:9" x14ac:dyDescent="0.3">
      <c r="A417" t="s">
        <v>111</v>
      </c>
      <c r="B417" t="s">
        <v>122</v>
      </c>
      <c r="C417">
        <f>'V2'!C418</f>
        <v>262.33089527199297</v>
      </c>
      <c r="G417" t="s">
        <v>110</v>
      </c>
      <c r="H417" t="s">
        <v>122</v>
      </c>
      <c r="I417">
        <v>266.12916641150298</v>
      </c>
    </row>
    <row r="418" spans="1:9" x14ac:dyDescent="0.3">
      <c r="A418" t="s">
        <v>112</v>
      </c>
      <c r="B418" t="s">
        <v>122</v>
      </c>
      <c r="C418">
        <f>'V2'!C419</f>
        <v>236.48966899877601</v>
      </c>
      <c r="G418" t="s">
        <v>111</v>
      </c>
      <c r="H418" t="s">
        <v>122</v>
      </c>
      <c r="I418">
        <v>262.33089527199297</v>
      </c>
    </row>
    <row r="419" spans="1:9" x14ac:dyDescent="0.3">
      <c r="A419" t="s">
        <v>113</v>
      </c>
      <c r="B419" t="s">
        <v>122</v>
      </c>
      <c r="C419">
        <f>'V2'!C420</f>
        <v>207.43048993917299</v>
      </c>
      <c r="G419" t="s">
        <v>112</v>
      </c>
      <c r="H419" t="s">
        <v>122</v>
      </c>
      <c r="I419">
        <v>236.48966899877601</v>
      </c>
    </row>
    <row r="420" spans="1:9" x14ac:dyDescent="0.3">
      <c r="A420" t="s">
        <v>114</v>
      </c>
      <c r="B420" t="s">
        <v>122</v>
      </c>
      <c r="C420">
        <f>'V2'!C421</f>
        <v>176.19728499686201</v>
      </c>
      <c r="G420" t="s">
        <v>113</v>
      </c>
      <c r="H420" t="s">
        <v>122</v>
      </c>
      <c r="I420">
        <v>207.43048993917299</v>
      </c>
    </row>
    <row r="421" spans="1:9" x14ac:dyDescent="0.3">
      <c r="A421" t="s">
        <v>115</v>
      </c>
      <c r="B421" t="s">
        <v>122</v>
      </c>
      <c r="C421">
        <f>'V2'!C422</f>
        <v>160.39230758728701</v>
      </c>
      <c r="G421" t="s">
        <v>114</v>
      </c>
      <c r="H421" t="s">
        <v>122</v>
      </c>
      <c r="I421">
        <v>176.19728499686201</v>
      </c>
    </row>
    <row r="422" spans="1:9" x14ac:dyDescent="0.3">
      <c r="C422">
        <f>'V2'!C423</f>
        <v>0</v>
      </c>
      <c r="G422" t="s">
        <v>115</v>
      </c>
      <c r="H422" t="s">
        <v>122</v>
      </c>
      <c r="I422">
        <v>160.39230758728701</v>
      </c>
    </row>
    <row r="423" spans="1:9" x14ac:dyDescent="0.3">
      <c r="A423" t="s">
        <v>135</v>
      </c>
      <c r="C423">
        <f>'V2'!C424</f>
        <v>0</v>
      </c>
    </row>
    <row r="424" spans="1:9" x14ac:dyDescent="0.3">
      <c r="A424" t="s">
        <v>104</v>
      </c>
      <c r="B424" t="s">
        <v>101</v>
      </c>
      <c r="C424">
        <f>'V2'!C425</f>
        <v>24</v>
      </c>
      <c r="G424" t="s">
        <v>135</v>
      </c>
    </row>
    <row r="425" spans="1:9" x14ac:dyDescent="0.3">
      <c r="A425" t="s">
        <v>105</v>
      </c>
      <c r="B425" t="s">
        <v>101</v>
      </c>
      <c r="C425">
        <f>'V2'!C426</f>
        <v>24</v>
      </c>
      <c r="G425" t="s">
        <v>104</v>
      </c>
      <c r="H425" t="s">
        <v>101</v>
      </c>
      <c r="I425">
        <v>24</v>
      </c>
    </row>
    <row r="426" spans="1:9" x14ac:dyDescent="0.3">
      <c r="A426" t="s">
        <v>106</v>
      </c>
      <c r="B426" t="s">
        <v>101</v>
      </c>
      <c r="C426">
        <f>'V2'!C427</f>
        <v>24</v>
      </c>
      <c r="G426" t="s">
        <v>105</v>
      </c>
      <c r="H426" t="s">
        <v>101</v>
      </c>
      <c r="I426">
        <v>24</v>
      </c>
    </row>
    <row r="427" spans="1:9" x14ac:dyDescent="0.3">
      <c r="A427" t="s">
        <v>107</v>
      </c>
      <c r="B427" t="s">
        <v>101</v>
      </c>
      <c r="C427">
        <f>'V2'!C428</f>
        <v>24</v>
      </c>
      <c r="G427" t="s">
        <v>106</v>
      </c>
      <c r="H427" t="s">
        <v>101</v>
      </c>
      <c r="I427">
        <v>24</v>
      </c>
    </row>
    <row r="428" spans="1:9" x14ac:dyDescent="0.3">
      <c r="A428" t="s">
        <v>108</v>
      </c>
      <c r="B428" t="s">
        <v>101</v>
      </c>
      <c r="C428">
        <f>'V2'!C429</f>
        <v>24</v>
      </c>
      <c r="G428" t="s">
        <v>107</v>
      </c>
      <c r="H428" t="s">
        <v>101</v>
      </c>
      <c r="I428">
        <v>24</v>
      </c>
    </row>
    <row r="429" spans="1:9" x14ac:dyDescent="0.3">
      <c r="A429" t="s">
        <v>109</v>
      </c>
      <c r="B429" t="s">
        <v>101</v>
      </c>
      <c r="C429">
        <f>'V2'!C430</f>
        <v>24</v>
      </c>
      <c r="G429" t="s">
        <v>108</v>
      </c>
      <c r="H429" t="s">
        <v>101</v>
      </c>
      <c r="I429">
        <v>24</v>
      </c>
    </row>
    <row r="430" spans="1:9" x14ac:dyDescent="0.3">
      <c r="A430" t="s">
        <v>110</v>
      </c>
      <c r="B430" t="s">
        <v>101</v>
      </c>
      <c r="C430">
        <f>'V2'!C431</f>
        <v>24</v>
      </c>
      <c r="G430" t="s">
        <v>109</v>
      </c>
      <c r="H430" t="s">
        <v>101</v>
      </c>
      <c r="I430">
        <v>24</v>
      </c>
    </row>
    <row r="431" spans="1:9" x14ac:dyDescent="0.3">
      <c r="A431" t="s">
        <v>111</v>
      </c>
      <c r="B431" t="s">
        <v>101</v>
      </c>
      <c r="C431">
        <f>'V2'!C432</f>
        <v>24</v>
      </c>
      <c r="G431" t="s">
        <v>110</v>
      </c>
      <c r="H431" t="s">
        <v>101</v>
      </c>
      <c r="I431">
        <v>24</v>
      </c>
    </row>
    <row r="432" spans="1:9" x14ac:dyDescent="0.3">
      <c r="A432" t="s">
        <v>112</v>
      </c>
      <c r="B432" t="s">
        <v>101</v>
      </c>
      <c r="C432">
        <f>'V2'!C433</f>
        <v>24</v>
      </c>
      <c r="G432" t="s">
        <v>111</v>
      </c>
      <c r="H432" t="s">
        <v>101</v>
      </c>
      <c r="I432">
        <v>24</v>
      </c>
    </row>
    <row r="433" spans="1:9" x14ac:dyDescent="0.3">
      <c r="A433" t="s">
        <v>113</v>
      </c>
      <c r="B433" t="s">
        <v>101</v>
      </c>
      <c r="C433">
        <f>'V2'!C434</f>
        <v>24</v>
      </c>
      <c r="G433" t="s">
        <v>112</v>
      </c>
      <c r="H433" t="s">
        <v>101</v>
      </c>
      <c r="I433">
        <v>24</v>
      </c>
    </row>
    <row r="434" spans="1:9" x14ac:dyDescent="0.3">
      <c r="A434" t="s">
        <v>114</v>
      </c>
      <c r="B434" t="s">
        <v>101</v>
      </c>
      <c r="C434">
        <f>'V2'!C435</f>
        <v>24</v>
      </c>
      <c r="G434" t="s">
        <v>113</v>
      </c>
      <c r="H434" t="s">
        <v>101</v>
      </c>
      <c r="I434">
        <v>24</v>
      </c>
    </row>
    <row r="435" spans="1:9" x14ac:dyDescent="0.3">
      <c r="A435" t="s">
        <v>115</v>
      </c>
      <c r="B435" t="s">
        <v>101</v>
      </c>
      <c r="C435">
        <f>'V2'!C436</f>
        <v>24</v>
      </c>
      <c r="G435" t="s">
        <v>114</v>
      </c>
      <c r="H435" t="s">
        <v>101</v>
      </c>
      <c r="I435">
        <v>24</v>
      </c>
    </row>
    <row r="436" spans="1:9" x14ac:dyDescent="0.3">
      <c r="C436">
        <f>'V2'!C437</f>
        <v>0</v>
      </c>
      <c r="G436" t="s">
        <v>115</v>
      </c>
      <c r="H436" t="s">
        <v>101</v>
      </c>
      <c r="I436">
        <v>24</v>
      </c>
    </row>
    <row r="437" spans="1:9" x14ac:dyDescent="0.3">
      <c r="C437">
        <f>'V2'!C438</f>
        <v>0</v>
      </c>
    </row>
    <row r="438" spans="1:9" x14ac:dyDescent="0.3">
      <c r="A438" t="s">
        <v>136</v>
      </c>
      <c r="B438" t="s">
        <v>25</v>
      </c>
      <c r="C438">
        <f>'V2'!C439</f>
        <v>0</v>
      </c>
    </row>
    <row r="439" spans="1:9" x14ac:dyDescent="0.3">
      <c r="A439" t="s">
        <v>137</v>
      </c>
      <c r="B439" t="s">
        <v>25</v>
      </c>
      <c r="C439">
        <f>'V2'!C440</f>
        <v>0</v>
      </c>
      <c r="G439" t="s">
        <v>136</v>
      </c>
      <c r="H439" t="s">
        <v>25</v>
      </c>
      <c r="I439">
        <v>0</v>
      </c>
    </row>
    <row r="440" spans="1:9" x14ac:dyDescent="0.3">
      <c r="A440" t="s">
        <v>138</v>
      </c>
      <c r="B440" t="s">
        <v>25</v>
      </c>
      <c r="C440">
        <f>'V2'!C441</f>
        <v>168.450283177778</v>
      </c>
      <c r="G440" t="s">
        <v>137</v>
      </c>
      <c r="H440" t="s">
        <v>25</v>
      </c>
      <c r="I440">
        <v>0</v>
      </c>
    </row>
    <row r="441" spans="1:9" x14ac:dyDescent="0.3">
      <c r="A441" t="s">
        <v>139</v>
      </c>
      <c r="B441" t="s">
        <v>25</v>
      </c>
      <c r="C441">
        <f>'V2'!C442</f>
        <v>0</v>
      </c>
      <c r="G441" t="s">
        <v>138</v>
      </c>
      <c r="H441" t="s">
        <v>25</v>
      </c>
      <c r="I441">
        <v>168.450283177778</v>
      </c>
    </row>
    <row r="442" spans="1:9" x14ac:dyDescent="0.3">
      <c r="C442">
        <f>'V2'!C443</f>
        <v>0</v>
      </c>
      <c r="G442" t="s">
        <v>139</v>
      </c>
      <c r="H442" t="s">
        <v>25</v>
      </c>
      <c r="I442">
        <v>0</v>
      </c>
    </row>
    <row r="443" spans="1:9" x14ac:dyDescent="0.3">
      <c r="A443" t="s">
        <v>140</v>
      </c>
      <c r="B443" t="s">
        <v>25</v>
      </c>
      <c r="C443">
        <f>'V2'!C444</f>
        <v>0</v>
      </c>
    </row>
    <row r="444" spans="1:9" x14ac:dyDescent="0.3">
      <c r="A444" t="s">
        <v>141</v>
      </c>
      <c r="B444" t="s">
        <v>25</v>
      </c>
      <c r="C444">
        <f>'V2'!C445</f>
        <v>0</v>
      </c>
      <c r="G444" t="s">
        <v>140</v>
      </c>
      <c r="H444" t="s">
        <v>25</v>
      </c>
    </row>
    <row r="445" spans="1:9" x14ac:dyDescent="0.3">
      <c r="A445" t="s">
        <v>142</v>
      </c>
      <c r="B445" t="s">
        <v>25</v>
      </c>
      <c r="C445">
        <f>'V2'!C446</f>
        <v>0</v>
      </c>
      <c r="G445" t="s">
        <v>141</v>
      </c>
      <c r="H445" t="s">
        <v>25</v>
      </c>
    </row>
    <row r="446" spans="1:9" x14ac:dyDescent="0.3">
      <c r="C446">
        <f>'V2'!C447</f>
        <v>0</v>
      </c>
      <c r="G446" t="s">
        <v>142</v>
      </c>
      <c r="H446" t="s">
        <v>25</v>
      </c>
    </row>
    <row r="447" spans="1:9" x14ac:dyDescent="0.3">
      <c r="A447" t="s">
        <v>143</v>
      </c>
      <c r="B447" t="s">
        <v>25</v>
      </c>
      <c r="C447">
        <f>'V2'!C448</f>
        <v>0</v>
      </c>
    </row>
    <row r="448" spans="1:9" x14ac:dyDescent="0.3">
      <c r="A448" t="s">
        <v>144</v>
      </c>
      <c r="B448" t="s">
        <v>25</v>
      </c>
      <c r="C448">
        <f>'V2'!C449</f>
        <v>0</v>
      </c>
      <c r="G448" t="s">
        <v>143</v>
      </c>
      <c r="H448" t="s">
        <v>25</v>
      </c>
    </row>
    <row r="449" spans="1:9" x14ac:dyDescent="0.3">
      <c r="A449" t="s">
        <v>145</v>
      </c>
      <c r="B449" t="s">
        <v>25</v>
      </c>
      <c r="C449">
        <f>'V2'!C450</f>
        <v>0</v>
      </c>
      <c r="G449" t="s">
        <v>144</v>
      </c>
      <c r="H449" t="s">
        <v>25</v>
      </c>
    </row>
    <row r="450" spans="1:9" x14ac:dyDescent="0.3">
      <c r="A450" t="s">
        <v>146</v>
      </c>
      <c r="B450" t="s">
        <v>25</v>
      </c>
      <c r="C450">
        <f>'V2'!C451</f>
        <v>0</v>
      </c>
      <c r="G450" t="s">
        <v>145</v>
      </c>
      <c r="H450" t="s">
        <v>25</v>
      </c>
    </row>
    <row r="451" spans="1:9" x14ac:dyDescent="0.3">
      <c r="C451">
        <f>'V2'!C452</f>
        <v>0</v>
      </c>
      <c r="G451" t="s">
        <v>146</v>
      </c>
      <c r="H451" t="s">
        <v>25</v>
      </c>
    </row>
    <row r="452" spans="1:9" x14ac:dyDescent="0.3">
      <c r="A452" t="s">
        <v>147</v>
      </c>
      <c r="C452">
        <f>'V2'!C453</f>
        <v>0</v>
      </c>
    </row>
    <row r="453" spans="1:9" x14ac:dyDescent="0.3">
      <c r="A453" t="s">
        <v>148</v>
      </c>
      <c r="B453" t="s">
        <v>25</v>
      </c>
      <c r="C453">
        <f>'V2'!C454</f>
        <v>12451.197234719401</v>
      </c>
      <c r="G453" t="s">
        <v>147</v>
      </c>
    </row>
    <row r="454" spans="1:9" x14ac:dyDescent="0.3">
      <c r="A454" t="s">
        <v>149</v>
      </c>
      <c r="B454" t="s">
        <v>25</v>
      </c>
      <c r="C454">
        <f>'V2'!C455</f>
        <v>913.79203156326503</v>
      </c>
      <c r="G454" t="s">
        <v>148</v>
      </c>
      <c r="H454" t="s">
        <v>25</v>
      </c>
      <c r="I454">
        <v>12451.197234719401</v>
      </c>
    </row>
    <row r="455" spans="1:9" x14ac:dyDescent="0.3">
      <c r="C455">
        <f>'V2'!C456</f>
        <v>0</v>
      </c>
      <c r="G455" t="s">
        <v>149</v>
      </c>
      <c r="H455" t="s">
        <v>25</v>
      </c>
      <c r="I455">
        <v>913.79203156326503</v>
      </c>
    </row>
    <row r="456" spans="1:9" x14ac:dyDescent="0.3">
      <c r="C456">
        <f>'V2'!C457</f>
        <v>0</v>
      </c>
    </row>
    <row r="457" spans="1:9" x14ac:dyDescent="0.3">
      <c r="C457">
        <f>'V2'!C458</f>
        <v>0</v>
      </c>
    </row>
    <row r="458" spans="1:9" x14ac:dyDescent="0.3">
      <c r="C458">
        <f>'V2'!C459</f>
        <v>0</v>
      </c>
    </row>
    <row r="459" spans="1:9" x14ac:dyDescent="0.3">
      <c r="C459">
        <f>'V2'!C460</f>
        <v>0</v>
      </c>
    </row>
    <row r="460" spans="1:9" x14ac:dyDescent="0.3">
      <c r="C460">
        <f>'V2'!C461</f>
        <v>0</v>
      </c>
    </row>
    <row r="461" spans="1:9" x14ac:dyDescent="0.3">
      <c r="C461">
        <f>'V2'!C462</f>
        <v>0</v>
      </c>
    </row>
    <row r="462" spans="1:9" x14ac:dyDescent="0.3">
      <c r="C462">
        <f>'V2'!C463</f>
        <v>0</v>
      </c>
    </row>
    <row r="463" spans="1:9" x14ac:dyDescent="0.3">
      <c r="C463">
        <f>'V2'!C464</f>
        <v>0</v>
      </c>
    </row>
    <row r="464" spans="1:9" x14ac:dyDescent="0.3">
      <c r="C464">
        <f>'V2'!C465</f>
        <v>0</v>
      </c>
    </row>
    <row r="465" spans="1:9" x14ac:dyDescent="0.3">
      <c r="C465">
        <f>'V2'!C466</f>
        <v>0</v>
      </c>
    </row>
    <row r="466" spans="1:9" x14ac:dyDescent="0.3">
      <c r="A466" t="s">
        <v>150</v>
      </c>
      <c r="C466">
        <f>'V2'!C467</f>
        <v>0</v>
      </c>
    </row>
    <row r="467" spans="1:9" x14ac:dyDescent="0.3">
      <c r="A467" t="s">
        <v>151</v>
      </c>
      <c r="C467">
        <f>'V2'!C468</f>
        <v>0</v>
      </c>
      <c r="G467" t="s">
        <v>150</v>
      </c>
    </row>
    <row r="468" spans="1:9" x14ac:dyDescent="0.3">
      <c r="A468" t="s">
        <v>104</v>
      </c>
      <c r="B468" t="s">
        <v>152</v>
      </c>
      <c r="C468">
        <f>'V2'!C469</f>
        <v>68.552361776202602</v>
      </c>
      <c r="G468" t="s">
        <v>151</v>
      </c>
    </row>
    <row r="469" spans="1:9" x14ac:dyDescent="0.3">
      <c r="A469" t="s">
        <v>105</v>
      </c>
      <c r="B469" t="s">
        <v>152</v>
      </c>
      <c r="C469">
        <f>'V2'!C470</f>
        <v>98.325043143231994</v>
      </c>
      <c r="G469" t="s">
        <v>104</v>
      </c>
      <c r="H469" t="s">
        <v>152</v>
      </c>
      <c r="I469">
        <v>68.552361776202602</v>
      </c>
    </row>
    <row r="470" spans="1:9" x14ac:dyDescent="0.3">
      <c r="A470" t="s">
        <v>106</v>
      </c>
      <c r="B470" t="s">
        <v>152</v>
      </c>
      <c r="C470">
        <f>'V2'!C471</f>
        <v>66.787181380193701</v>
      </c>
      <c r="G470" t="s">
        <v>105</v>
      </c>
      <c r="H470" t="s">
        <v>152</v>
      </c>
      <c r="I470">
        <v>98.325043143231994</v>
      </c>
    </row>
    <row r="471" spans="1:9" x14ac:dyDescent="0.3">
      <c r="A471" t="s">
        <v>107</v>
      </c>
      <c r="B471" t="s">
        <v>152</v>
      </c>
      <c r="C471">
        <f>'V2'!C472</f>
        <v>67.640652860696804</v>
      </c>
      <c r="G471" t="s">
        <v>106</v>
      </c>
      <c r="H471" t="s">
        <v>152</v>
      </c>
      <c r="I471">
        <v>66.787181380193701</v>
      </c>
    </row>
    <row r="472" spans="1:9" x14ac:dyDescent="0.3">
      <c r="A472" t="s">
        <v>108</v>
      </c>
      <c r="B472" t="s">
        <v>152</v>
      </c>
      <c r="C472">
        <f>'V2'!C473</f>
        <v>63.983358050246999</v>
      </c>
      <c r="G472" t="s">
        <v>107</v>
      </c>
      <c r="H472" t="s">
        <v>152</v>
      </c>
      <c r="I472">
        <v>67.640652860696804</v>
      </c>
    </row>
    <row r="473" spans="1:9" x14ac:dyDescent="0.3">
      <c r="A473" t="s">
        <v>109</v>
      </c>
      <c r="B473" t="s">
        <v>152</v>
      </c>
      <c r="C473">
        <f>'V2'!C474</f>
        <v>58.811366028607303</v>
      </c>
      <c r="G473" t="s">
        <v>108</v>
      </c>
      <c r="H473" t="s">
        <v>152</v>
      </c>
      <c r="I473">
        <v>63.983358050246999</v>
      </c>
    </row>
    <row r="474" spans="1:9" x14ac:dyDescent="0.3">
      <c r="A474" t="s">
        <v>110</v>
      </c>
      <c r="B474" t="s">
        <v>152</v>
      </c>
      <c r="C474">
        <f>'V2'!C475</f>
        <v>54.7258794422942</v>
      </c>
      <c r="G474" t="s">
        <v>109</v>
      </c>
      <c r="H474" t="s">
        <v>152</v>
      </c>
      <c r="I474">
        <v>58.811366028607303</v>
      </c>
    </row>
    <row r="475" spans="1:9" x14ac:dyDescent="0.3">
      <c r="A475" t="s">
        <v>111</v>
      </c>
      <c r="B475" t="s">
        <v>152</v>
      </c>
      <c r="C475">
        <f>'V2'!C476</f>
        <v>51.642153169004601</v>
      </c>
      <c r="G475" t="s">
        <v>110</v>
      </c>
      <c r="H475" t="s">
        <v>152</v>
      </c>
      <c r="I475">
        <v>54.7258794422942</v>
      </c>
    </row>
    <row r="476" spans="1:9" x14ac:dyDescent="0.3">
      <c r="A476" t="s">
        <v>112</v>
      </c>
      <c r="B476" t="s">
        <v>152</v>
      </c>
      <c r="C476">
        <f>'V2'!C477</f>
        <v>57.366232896917097</v>
      </c>
      <c r="G476" t="s">
        <v>111</v>
      </c>
      <c r="H476" t="s">
        <v>152</v>
      </c>
      <c r="I476">
        <v>51.642153169004601</v>
      </c>
    </row>
    <row r="477" spans="1:9" x14ac:dyDescent="0.3">
      <c r="A477" t="s">
        <v>113</v>
      </c>
      <c r="B477" t="s">
        <v>152</v>
      </c>
      <c r="C477">
        <f>'V2'!C478</f>
        <v>60.406944780939497</v>
      </c>
      <c r="G477" t="s">
        <v>112</v>
      </c>
      <c r="H477" t="s">
        <v>152</v>
      </c>
      <c r="I477">
        <v>57.366232896917097</v>
      </c>
    </row>
    <row r="478" spans="1:9" x14ac:dyDescent="0.3">
      <c r="A478" t="s">
        <v>114</v>
      </c>
      <c r="B478" t="s">
        <v>152</v>
      </c>
      <c r="C478">
        <f>'V2'!C479</f>
        <v>62.1649409471285</v>
      </c>
      <c r="G478" t="s">
        <v>113</v>
      </c>
      <c r="H478" t="s">
        <v>152</v>
      </c>
      <c r="I478">
        <v>60.406944780939497</v>
      </c>
    </row>
    <row r="479" spans="1:9" x14ac:dyDescent="0.3">
      <c r="A479" t="s">
        <v>115</v>
      </c>
      <c r="B479" t="s">
        <v>152</v>
      </c>
      <c r="C479">
        <f>'V2'!C480</f>
        <v>63.108460914153</v>
      </c>
      <c r="G479" t="s">
        <v>114</v>
      </c>
      <c r="H479" t="s">
        <v>152</v>
      </c>
      <c r="I479">
        <v>62.1649409471285</v>
      </c>
    </row>
    <row r="480" spans="1:9" x14ac:dyDescent="0.3">
      <c r="C480">
        <f>'V2'!C481</f>
        <v>0</v>
      </c>
      <c r="G480" t="s">
        <v>115</v>
      </c>
      <c r="H480" t="s">
        <v>152</v>
      </c>
      <c r="I480">
        <v>63.108460914153</v>
      </c>
    </row>
    <row r="481" spans="1:8" x14ac:dyDescent="0.3">
      <c r="A481" t="s">
        <v>153</v>
      </c>
      <c r="C481">
        <f>'V2'!C482</f>
        <v>0</v>
      </c>
    </row>
    <row r="482" spans="1:8" x14ac:dyDescent="0.3">
      <c r="A482" t="s">
        <v>104</v>
      </c>
      <c r="B482" t="s">
        <v>152</v>
      </c>
      <c r="C482">
        <f>'V2'!C483</f>
        <v>0</v>
      </c>
      <c r="G482" t="s">
        <v>153</v>
      </c>
    </row>
    <row r="483" spans="1:8" x14ac:dyDescent="0.3">
      <c r="A483" t="s">
        <v>105</v>
      </c>
      <c r="B483" t="s">
        <v>152</v>
      </c>
      <c r="C483">
        <f>'V2'!C484</f>
        <v>0</v>
      </c>
      <c r="G483" t="s">
        <v>104</v>
      </c>
      <c r="H483" t="s">
        <v>152</v>
      </c>
    </row>
    <row r="484" spans="1:8" x14ac:dyDescent="0.3">
      <c r="A484" t="s">
        <v>106</v>
      </c>
      <c r="B484" t="s">
        <v>152</v>
      </c>
      <c r="C484">
        <f>'V2'!C485</f>
        <v>0</v>
      </c>
      <c r="G484" t="s">
        <v>105</v>
      </c>
      <c r="H484" t="s">
        <v>152</v>
      </c>
    </row>
    <row r="485" spans="1:8" x14ac:dyDescent="0.3">
      <c r="A485" t="s">
        <v>107</v>
      </c>
      <c r="B485" t="s">
        <v>152</v>
      </c>
      <c r="C485">
        <f>'V2'!C486</f>
        <v>0</v>
      </c>
      <c r="G485" t="s">
        <v>106</v>
      </c>
      <c r="H485" t="s">
        <v>152</v>
      </c>
    </row>
    <row r="486" spans="1:8" x14ac:dyDescent="0.3">
      <c r="A486" t="s">
        <v>108</v>
      </c>
      <c r="B486" t="s">
        <v>152</v>
      </c>
      <c r="C486">
        <f>'V2'!C487</f>
        <v>0</v>
      </c>
      <c r="G486" t="s">
        <v>107</v>
      </c>
      <c r="H486" t="s">
        <v>152</v>
      </c>
    </row>
    <row r="487" spans="1:8" x14ac:dyDescent="0.3">
      <c r="A487" t="s">
        <v>109</v>
      </c>
      <c r="B487" t="s">
        <v>152</v>
      </c>
      <c r="C487">
        <f>'V2'!C488</f>
        <v>0</v>
      </c>
      <c r="G487" t="s">
        <v>108</v>
      </c>
      <c r="H487" t="s">
        <v>152</v>
      </c>
    </row>
    <row r="488" spans="1:8" x14ac:dyDescent="0.3">
      <c r="A488" t="s">
        <v>110</v>
      </c>
      <c r="B488" t="s">
        <v>152</v>
      </c>
      <c r="C488">
        <f>'V2'!C489</f>
        <v>0</v>
      </c>
      <c r="G488" t="s">
        <v>109</v>
      </c>
      <c r="H488" t="s">
        <v>152</v>
      </c>
    </row>
    <row r="489" spans="1:8" x14ac:dyDescent="0.3">
      <c r="A489" t="s">
        <v>111</v>
      </c>
      <c r="B489" t="s">
        <v>152</v>
      </c>
      <c r="C489">
        <f>'V2'!C490</f>
        <v>0</v>
      </c>
      <c r="G489" t="s">
        <v>110</v>
      </c>
      <c r="H489" t="s">
        <v>152</v>
      </c>
    </row>
    <row r="490" spans="1:8" x14ac:dyDescent="0.3">
      <c r="A490" t="s">
        <v>112</v>
      </c>
      <c r="B490" t="s">
        <v>152</v>
      </c>
      <c r="C490">
        <f>'V2'!C491</f>
        <v>0</v>
      </c>
      <c r="G490" t="s">
        <v>111</v>
      </c>
      <c r="H490" t="s">
        <v>152</v>
      </c>
    </row>
    <row r="491" spans="1:8" x14ac:dyDescent="0.3">
      <c r="A491" t="s">
        <v>113</v>
      </c>
      <c r="B491" t="s">
        <v>152</v>
      </c>
      <c r="C491">
        <f>'V2'!C492</f>
        <v>0</v>
      </c>
      <c r="G491" t="s">
        <v>112</v>
      </c>
      <c r="H491" t="s">
        <v>152</v>
      </c>
    </row>
    <row r="492" spans="1:8" x14ac:dyDescent="0.3">
      <c r="A492" t="s">
        <v>114</v>
      </c>
      <c r="B492" t="s">
        <v>152</v>
      </c>
      <c r="C492">
        <f>'V2'!C493</f>
        <v>0</v>
      </c>
      <c r="G492" t="s">
        <v>113</v>
      </c>
      <c r="H492" t="s">
        <v>152</v>
      </c>
    </row>
    <row r="493" spans="1:8" x14ac:dyDescent="0.3">
      <c r="A493" t="s">
        <v>115</v>
      </c>
      <c r="B493" t="s">
        <v>152</v>
      </c>
      <c r="C493">
        <f>'V2'!C494</f>
        <v>0</v>
      </c>
      <c r="G493" t="s">
        <v>114</v>
      </c>
      <c r="H493" t="s">
        <v>152</v>
      </c>
    </row>
    <row r="494" spans="1:8" x14ac:dyDescent="0.3">
      <c r="C494">
        <f>'V2'!C495</f>
        <v>0</v>
      </c>
      <c r="G494" t="s">
        <v>115</v>
      </c>
      <c r="H494" t="s">
        <v>152</v>
      </c>
    </row>
    <row r="495" spans="1:8" x14ac:dyDescent="0.3">
      <c r="A495" t="s">
        <v>154</v>
      </c>
      <c r="C495">
        <f>'V2'!C496</f>
        <v>0</v>
      </c>
    </row>
    <row r="496" spans="1:8" x14ac:dyDescent="0.3">
      <c r="A496" t="s">
        <v>104</v>
      </c>
      <c r="B496" t="s">
        <v>152</v>
      </c>
      <c r="C496">
        <f>'V2'!C497</f>
        <v>372.88421052631497</v>
      </c>
      <c r="G496" t="s">
        <v>154</v>
      </c>
    </row>
    <row r="497" spans="1:9" x14ac:dyDescent="0.3">
      <c r="A497" t="s">
        <v>105</v>
      </c>
      <c r="B497" t="s">
        <v>152</v>
      </c>
      <c r="C497">
        <f>'V2'!C498</f>
        <v>372.88421052631497</v>
      </c>
      <c r="G497" t="s">
        <v>104</v>
      </c>
      <c r="H497" t="s">
        <v>152</v>
      </c>
      <c r="I497">
        <v>372.88421052631497</v>
      </c>
    </row>
    <row r="498" spans="1:9" x14ac:dyDescent="0.3">
      <c r="A498" t="s">
        <v>106</v>
      </c>
      <c r="B498" t="s">
        <v>152</v>
      </c>
      <c r="C498">
        <f>'V2'!C499</f>
        <v>372.88421052631497</v>
      </c>
      <c r="G498" t="s">
        <v>105</v>
      </c>
      <c r="H498" t="s">
        <v>152</v>
      </c>
      <c r="I498">
        <v>372.88421052631497</v>
      </c>
    </row>
    <row r="499" spans="1:9" x14ac:dyDescent="0.3">
      <c r="A499" t="s">
        <v>107</v>
      </c>
      <c r="B499" t="s">
        <v>152</v>
      </c>
      <c r="C499">
        <f>'V2'!C500</f>
        <v>372.88421052631497</v>
      </c>
      <c r="G499" t="s">
        <v>106</v>
      </c>
      <c r="H499" t="s">
        <v>152</v>
      </c>
      <c r="I499">
        <v>372.88421052631497</v>
      </c>
    </row>
    <row r="500" spans="1:9" x14ac:dyDescent="0.3">
      <c r="A500" t="s">
        <v>108</v>
      </c>
      <c r="B500" t="s">
        <v>152</v>
      </c>
      <c r="C500">
        <f>'V2'!C501</f>
        <v>372.88421052631497</v>
      </c>
      <c r="G500" t="s">
        <v>107</v>
      </c>
      <c r="H500" t="s">
        <v>152</v>
      </c>
      <c r="I500">
        <v>372.88421052631497</v>
      </c>
    </row>
    <row r="501" spans="1:9" x14ac:dyDescent="0.3">
      <c r="A501" t="s">
        <v>109</v>
      </c>
      <c r="B501" t="s">
        <v>152</v>
      </c>
      <c r="C501">
        <f>'V2'!C502</f>
        <v>372.88421052631497</v>
      </c>
      <c r="G501" t="s">
        <v>108</v>
      </c>
      <c r="H501" t="s">
        <v>152</v>
      </c>
      <c r="I501">
        <v>372.88421052631497</v>
      </c>
    </row>
    <row r="502" spans="1:9" x14ac:dyDescent="0.3">
      <c r="A502" t="s">
        <v>110</v>
      </c>
      <c r="B502" t="s">
        <v>152</v>
      </c>
      <c r="C502">
        <f>'V2'!C503</f>
        <v>372.88421052631497</v>
      </c>
      <c r="G502" t="s">
        <v>109</v>
      </c>
      <c r="H502" t="s">
        <v>152</v>
      </c>
      <c r="I502">
        <v>372.88421052631497</v>
      </c>
    </row>
    <row r="503" spans="1:9" x14ac:dyDescent="0.3">
      <c r="A503" t="s">
        <v>111</v>
      </c>
      <c r="B503" t="s">
        <v>152</v>
      </c>
      <c r="C503">
        <f>'V2'!C504</f>
        <v>372.88421052631497</v>
      </c>
      <c r="G503" t="s">
        <v>110</v>
      </c>
      <c r="H503" t="s">
        <v>152</v>
      </c>
      <c r="I503">
        <v>372.88421052631497</v>
      </c>
    </row>
    <row r="504" spans="1:9" x14ac:dyDescent="0.3">
      <c r="A504" t="s">
        <v>112</v>
      </c>
      <c r="B504" t="s">
        <v>152</v>
      </c>
      <c r="C504">
        <f>'V2'!C505</f>
        <v>372.88421052631497</v>
      </c>
      <c r="G504" t="s">
        <v>111</v>
      </c>
      <c r="H504" t="s">
        <v>152</v>
      </c>
      <c r="I504">
        <v>372.88421052631497</v>
      </c>
    </row>
    <row r="505" spans="1:9" x14ac:dyDescent="0.3">
      <c r="A505" t="s">
        <v>113</v>
      </c>
      <c r="B505" t="s">
        <v>152</v>
      </c>
      <c r="C505">
        <f>'V2'!C506</f>
        <v>372.88421052631497</v>
      </c>
      <c r="G505" t="s">
        <v>112</v>
      </c>
      <c r="H505" t="s">
        <v>152</v>
      </c>
      <c r="I505">
        <v>372.88421052631497</v>
      </c>
    </row>
    <row r="506" spans="1:9" x14ac:dyDescent="0.3">
      <c r="A506" t="s">
        <v>114</v>
      </c>
      <c r="B506" t="s">
        <v>152</v>
      </c>
      <c r="C506">
        <f>'V2'!C507</f>
        <v>372.88421052631497</v>
      </c>
      <c r="G506" t="s">
        <v>113</v>
      </c>
      <c r="H506" t="s">
        <v>152</v>
      </c>
      <c r="I506">
        <v>372.88421052631497</v>
      </c>
    </row>
    <row r="507" spans="1:9" x14ac:dyDescent="0.3">
      <c r="A507" t="s">
        <v>115</v>
      </c>
      <c r="B507" t="s">
        <v>152</v>
      </c>
      <c r="C507">
        <f>'V2'!C508</f>
        <v>372.88421052631497</v>
      </c>
      <c r="G507" t="s">
        <v>114</v>
      </c>
      <c r="H507" t="s">
        <v>152</v>
      </c>
      <c r="I507">
        <v>372.88421052631497</v>
      </c>
    </row>
    <row r="508" spans="1:9" x14ac:dyDescent="0.3">
      <c r="C508">
        <f>'V2'!C509</f>
        <v>0</v>
      </c>
      <c r="G508" t="s">
        <v>115</v>
      </c>
      <c r="H508" t="s">
        <v>152</v>
      </c>
      <c r="I508">
        <v>372.88421052631497</v>
      </c>
    </row>
    <row r="509" spans="1:9" x14ac:dyDescent="0.3">
      <c r="A509" t="s">
        <v>155</v>
      </c>
      <c r="C509">
        <f>'V2'!C510</f>
        <v>0</v>
      </c>
    </row>
    <row r="510" spans="1:9" x14ac:dyDescent="0.3">
      <c r="A510" t="s">
        <v>104</v>
      </c>
      <c r="B510" t="s">
        <v>25</v>
      </c>
      <c r="C510">
        <f>'V2'!C511</f>
        <v>0</v>
      </c>
      <c r="G510" t="s">
        <v>155</v>
      </c>
    </row>
    <row r="511" spans="1:9" x14ac:dyDescent="0.3">
      <c r="A511" t="s">
        <v>105</v>
      </c>
      <c r="B511" t="s">
        <v>25</v>
      </c>
      <c r="C511">
        <f>'V2'!C512</f>
        <v>0</v>
      </c>
      <c r="G511" t="s">
        <v>104</v>
      </c>
      <c r="H511" t="s">
        <v>25</v>
      </c>
    </row>
    <row r="512" spans="1:9" x14ac:dyDescent="0.3">
      <c r="A512" t="s">
        <v>106</v>
      </c>
      <c r="B512" t="s">
        <v>25</v>
      </c>
      <c r="C512">
        <f>'V2'!C513</f>
        <v>0</v>
      </c>
      <c r="G512" t="s">
        <v>105</v>
      </c>
      <c r="H512" t="s">
        <v>25</v>
      </c>
    </row>
    <row r="513" spans="1:8" x14ac:dyDescent="0.3">
      <c r="A513" t="s">
        <v>107</v>
      </c>
      <c r="B513" t="s">
        <v>25</v>
      </c>
      <c r="C513">
        <f>'V2'!C514</f>
        <v>0</v>
      </c>
      <c r="G513" t="s">
        <v>106</v>
      </c>
      <c r="H513" t="s">
        <v>25</v>
      </c>
    </row>
    <row r="514" spans="1:8" x14ac:dyDescent="0.3">
      <c r="A514" t="s">
        <v>108</v>
      </c>
      <c r="B514" t="s">
        <v>25</v>
      </c>
      <c r="C514">
        <f>'V2'!C515</f>
        <v>0</v>
      </c>
      <c r="G514" t="s">
        <v>107</v>
      </c>
      <c r="H514" t="s">
        <v>25</v>
      </c>
    </row>
    <row r="515" spans="1:8" x14ac:dyDescent="0.3">
      <c r="A515" t="s">
        <v>109</v>
      </c>
      <c r="B515" t="s">
        <v>25</v>
      </c>
      <c r="C515">
        <f>'V2'!C516</f>
        <v>0</v>
      </c>
      <c r="G515" t="s">
        <v>108</v>
      </c>
      <c r="H515" t="s">
        <v>25</v>
      </c>
    </row>
    <row r="516" spans="1:8" x14ac:dyDescent="0.3">
      <c r="A516" t="s">
        <v>110</v>
      </c>
      <c r="B516" t="s">
        <v>25</v>
      </c>
      <c r="C516">
        <f>'V2'!C517</f>
        <v>0</v>
      </c>
      <c r="G516" t="s">
        <v>109</v>
      </c>
      <c r="H516" t="s">
        <v>25</v>
      </c>
    </row>
    <row r="517" spans="1:8" x14ac:dyDescent="0.3">
      <c r="A517" t="s">
        <v>111</v>
      </c>
      <c r="B517" t="s">
        <v>25</v>
      </c>
      <c r="C517">
        <f>'V2'!C518</f>
        <v>0</v>
      </c>
      <c r="G517" t="s">
        <v>110</v>
      </c>
      <c r="H517" t="s">
        <v>25</v>
      </c>
    </row>
    <row r="518" spans="1:8" x14ac:dyDescent="0.3">
      <c r="A518" t="s">
        <v>112</v>
      </c>
      <c r="B518" t="s">
        <v>25</v>
      </c>
      <c r="C518">
        <f>'V2'!C519</f>
        <v>0</v>
      </c>
      <c r="G518" t="s">
        <v>111</v>
      </c>
      <c r="H518" t="s">
        <v>25</v>
      </c>
    </row>
    <row r="519" spans="1:8" x14ac:dyDescent="0.3">
      <c r="A519" t="s">
        <v>113</v>
      </c>
      <c r="B519" t="s">
        <v>25</v>
      </c>
      <c r="C519">
        <f>'V2'!C520</f>
        <v>0</v>
      </c>
      <c r="G519" t="s">
        <v>112</v>
      </c>
      <c r="H519" t="s">
        <v>25</v>
      </c>
    </row>
    <row r="520" spans="1:8" x14ac:dyDescent="0.3">
      <c r="A520" t="s">
        <v>114</v>
      </c>
      <c r="B520" t="s">
        <v>25</v>
      </c>
      <c r="C520">
        <f>'V2'!C521</f>
        <v>0</v>
      </c>
      <c r="G520" t="s">
        <v>113</v>
      </c>
      <c r="H520" t="s">
        <v>25</v>
      </c>
    </row>
    <row r="521" spans="1:8" x14ac:dyDescent="0.3">
      <c r="A521" t="s">
        <v>115</v>
      </c>
      <c r="B521" t="s">
        <v>25</v>
      </c>
      <c r="C521">
        <f>'V2'!C522</f>
        <v>0</v>
      </c>
      <c r="G521" t="s">
        <v>114</v>
      </c>
      <c r="H521" t="s">
        <v>25</v>
      </c>
    </row>
    <row r="522" spans="1:8" x14ac:dyDescent="0.3">
      <c r="C522">
        <f>'V2'!C523</f>
        <v>0</v>
      </c>
      <c r="G522" t="s">
        <v>115</v>
      </c>
      <c r="H522" t="s">
        <v>25</v>
      </c>
    </row>
    <row r="523" spans="1:8" x14ac:dyDescent="0.3">
      <c r="A523" t="s">
        <v>156</v>
      </c>
      <c r="C523">
        <f>'V2'!C524</f>
        <v>0</v>
      </c>
    </row>
    <row r="524" spans="1:8" x14ac:dyDescent="0.3">
      <c r="A524" t="s">
        <v>104</v>
      </c>
      <c r="B524" t="s">
        <v>25</v>
      </c>
      <c r="C524">
        <f>'V2'!C525</f>
        <v>0</v>
      </c>
      <c r="G524" t="s">
        <v>156</v>
      </c>
    </row>
    <row r="525" spans="1:8" x14ac:dyDescent="0.3">
      <c r="A525" t="s">
        <v>105</v>
      </c>
      <c r="B525" t="s">
        <v>25</v>
      </c>
      <c r="C525">
        <f>'V2'!C526</f>
        <v>0</v>
      </c>
      <c r="G525" t="s">
        <v>104</v>
      </c>
      <c r="H525" t="s">
        <v>25</v>
      </c>
    </row>
    <row r="526" spans="1:8" x14ac:dyDescent="0.3">
      <c r="A526" t="s">
        <v>106</v>
      </c>
      <c r="B526" t="s">
        <v>25</v>
      </c>
      <c r="C526">
        <f>'V2'!C527</f>
        <v>0</v>
      </c>
      <c r="G526" t="s">
        <v>105</v>
      </c>
      <c r="H526" t="s">
        <v>25</v>
      </c>
    </row>
    <row r="527" spans="1:8" x14ac:dyDescent="0.3">
      <c r="A527" t="s">
        <v>107</v>
      </c>
      <c r="B527" t="s">
        <v>25</v>
      </c>
      <c r="C527">
        <f>'V2'!C528</f>
        <v>0</v>
      </c>
      <c r="G527" t="s">
        <v>106</v>
      </c>
      <c r="H527" t="s">
        <v>25</v>
      </c>
    </row>
    <row r="528" spans="1:8" x14ac:dyDescent="0.3">
      <c r="A528" t="s">
        <v>108</v>
      </c>
      <c r="B528" t="s">
        <v>25</v>
      </c>
      <c r="C528">
        <f>'V2'!C529</f>
        <v>0</v>
      </c>
      <c r="G528" t="s">
        <v>107</v>
      </c>
      <c r="H528" t="s">
        <v>25</v>
      </c>
    </row>
    <row r="529" spans="1:9" x14ac:dyDescent="0.3">
      <c r="A529" t="s">
        <v>109</v>
      </c>
      <c r="B529" t="s">
        <v>25</v>
      </c>
      <c r="C529">
        <f>'V2'!C530</f>
        <v>0</v>
      </c>
      <c r="G529" t="s">
        <v>108</v>
      </c>
      <c r="H529" t="s">
        <v>25</v>
      </c>
    </row>
    <row r="530" spans="1:9" x14ac:dyDescent="0.3">
      <c r="A530" t="s">
        <v>110</v>
      </c>
      <c r="B530" t="s">
        <v>25</v>
      </c>
      <c r="C530">
        <f>'V2'!C531</f>
        <v>0</v>
      </c>
      <c r="G530" t="s">
        <v>109</v>
      </c>
      <c r="H530" t="s">
        <v>25</v>
      </c>
    </row>
    <row r="531" spans="1:9" x14ac:dyDescent="0.3">
      <c r="A531" t="s">
        <v>111</v>
      </c>
      <c r="B531" t="s">
        <v>25</v>
      </c>
      <c r="C531">
        <f>'V2'!C532</f>
        <v>0</v>
      </c>
      <c r="G531" t="s">
        <v>110</v>
      </c>
      <c r="H531" t="s">
        <v>25</v>
      </c>
    </row>
    <row r="532" spans="1:9" x14ac:dyDescent="0.3">
      <c r="A532" t="s">
        <v>112</v>
      </c>
      <c r="B532" t="s">
        <v>25</v>
      </c>
      <c r="C532">
        <f>'V2'!C533</f>
        <v>0</v>
      </c>
      <c r="G532" t="s">
        <v>111</v>
      </c>
      <c r="H532" t="s">
        <v>25</v>
      </c>
    </row>
    <row r="533" spans="1:9" x14ac:dyDescent="0.3">
      <c r="A533" t="s">
        <v>113</v>
      </c>
      <c r="B533" t="s">
        <v>25</v>
      </c>
      <c r="C533">
        <f>'V2'!C534</f>
        <v>0</v>
      </c>
      <c r="G533" t="s">
        <v>112</v>
      </c>
      <c r="H533" t="s">
        <v>25</v>
      </c>
    </row>
    <row r="534" spans="1:9" x14ac:dyDescent="0.3">
      <c r="A534" t="s">
        <v>114</v>
      </c>
      <c r="B534" t="s">
        <v>25</v>
      </c>
      <c r="C534">
        <f>'V2'!C535</f>
        <v>0</v>
      </c>
      <c r="G534" t="s">
        <v>113</v>
      </c>
      <c r="H534" t="s">
        <v>25</v>
      </c>
    </row>
    <row r="535" spans="1:9" x14ac:dyDescent="0.3">
      <c r="A535" t="s">
        <v>115</v>
      </c>
      <c r="B535" t="s">
        <v>25</v>
      </c>
      <c r="C535">
        <f>'V2'!C536</f>
        <v>0</v>
      </c>
      <c r="G535" t="s">
        <v>114</v>
      </c>
      <c r="H535" t="s">
        <v>25</v>
      </c>
    </row>
    <row r="536" spans="1:9" x14ac:dyDescent="0.3">
      <c r="C536">
        <f>'V2'!C537</f>
        <v>0</v>
      </c>
      <c r="G536" t="s">
        <v>115</v>
      </c>
      <c r="H536" t="s">
        <v>25</v>
      </c>
    </row>
    <row r="537" spans="1:9" x14ac:dyDescent="0.3">
      <c r="A537" t="s">
        <v>157</v>
      </c>
      <c r="B537" t="s">
        <v>158</v>
      </c>
      <c r="C537">
        <f>'V2'!C538</f>
        <v>0</v>
      </c>
    </row>
    <row r="538" spans="1:9" x14ac:dyDescent="0.3">
      <c r="A538" t="s">
        <v>159</v>
      </c>
      <c r="B538" t="s">
        <v>158</v>
      </c>
      <c r="C538">
        <f>'V2'!C539</f>
        <v>0</v>
      </c>
      <c r="G538" t="s">
        <v>157</v>
      </c>
      <c r="H538" t="s">
        <v>158</v>
      </c>
    </row>
    <row r="539" spans="1:9" x14ac:dyDescent="0.3">
      <c r="C539">
        <f>'V2'!C540</f>
        <v>0</v>
      </c>
      <c r="G539" t="s">
        <v>159</v>
      </c>
      <c r="H539" t="s">
        <v>158</v>
      </c>
    </row>
    <row r="540" spans="1:9" x14ac:dyDescent="0.3">
      <c r="C540">
        <f>'V2'!C541</f>
        <v>0</v>
      </c>
    </row>
    <row r="541" spans="1:9" x14ac:dyDescent="0.3">
      <c r="A541" t="s">
        <v>0</v>
      </c>
      <c r="C541">
        <f>'V2'!C542</f>
        <v>0</v>
      </c>
    </row>
    <row r="542" spans="1:9" x14ac:dyDescent="0.3">
      <c r="A542" t="s">
        <v>40</v>
      </c>
      <c r="B542" t="s">
        <v>41</v>
      </c>
      <c r="C542">
        <f>'V2'!C543</f>
        <v>0.1</v>
      </c>
      <c r="G542" t="s">
        <v>0</v>
      </c>
    </row>
    <row r="543" spans="1:9" x14ac:dyDescent="0.3">
      <c r="A543" t="s">
        <v>42</v>
      </c>
      <c r="B543" t="s">
        <v>41</v>
      </c>
      <c r="C543">
        <f>'V2'!C544</f>
        <v>0</v>
      </c>
      <c r="G543" t="s">
        <v>40</v>
      </c>
      <c r="H543" t="s">
        <v>41</v>
      </c>
      <c r="I543">
        <v>0.1</v>
      </c>
    </row>
    <row r="544" spans="1:9" x14ac:dyDescent="0.3">
      <c r="A544" t="s">
        <v>43</v>
      </c>
      <c r="B544" t="s">
        <v>41</v>
      </c>
      <c r="C544">
        <f>'V2'!C545</f>
        <v>0</v>
      </c>
      <c r="G544" t="s">
        <v>42</v>
      </c>
      <c r="H544" t="s">
        <v>41</v>
      </c>
      <c r="I544">
        <v>0</v>
      </c>
    </row>
    <row r="545" spans="1:9" x14ac:dyDescent="0.3">
      <c r="A545" t="s">
        <v>44</v>
      </c>
      <c r="B545" t="s">
        <v>41</v>
      </c>
      <c r="C545">
        <f>'V2'!C546</f>
        <v>0</v>
      </c>
      <c r="G545" t="s">
        <v>43</v>
      </c>
      <c r="H545" t="s">
        <v>41</v>
      </c>
      <c r="I545">
        <v>0</v>
      </c>
    </row>
    <row r="546" spans="1:9" x14ac:dyDescent="0.3">
      <c r="A546" t="s">
        <v>45</v>
      </c>
      <c r="B546" t="s">
        <v>41</v>
      </c>
      <c r="C546">
        <f>'V2'!C547</f>
        <v>0.8</v>
      </c>
      <c r="G546" t="s">
        <v>44</v>
      </c>
      <c r="H546" t="s">
        <v>41</v>
      </c>
      <c r="I546">
        <v>0</v>
      </c>
    </row>
    <row r="547" spans="1:9" x14ac:dyDescent="0.3">
      <c r="A547" t="s">
        <v>46</v>
      </c>
      <c r="B547" t="s">
        <v>41</v>
      </c>
      <c r="C547">
        <f>'V2'!C548</f>
        <v>0</v>
      </c>
      <c r="G547" t="s">
        <v>45</v>
      </c>
      <c r="H547" t="s">
        <v>41</v>
      </c>
      <c r="I547">
        <v>0.8</v>
      </c>
    </row>
    <row r="548" spans="1:9" x14ac:dyDescent="0.3">
      <c r="A548" t="s">
        <v>47</v>
      </c>
      <c r="B548" t="s">
        <v>41</v>
      </c>
      <c r="C548">
        <f>'V2'!C549</f>
        <v>3.51</v>
      </c>
      <c r="G548" t="s">
        <v>46</v>
      </c>
      <c r="H548" t="s">
        <v>41</v>
      </c>
      <c r="I548">
        <v>0</v>
      </c>
    </row>
    <row r="549" spans="1:9" x14ac:dyDescent="0.3">
      <c r="A549" t="s">
        <v>48</v>
      </c>
      <c r="B549" t="s">
        <v>41</v>
      </c>
      <c r="C549">
        <f>'V2'!C550</f>
        <v>0</v>
      </c>
      <c r="G549" t="s">
        <v>47</v>
      </c>
      <c r="H549" t="s">
        <v>41</v>
      </c>
      <c r="I549">
        <v>3.51</v>
      </c>
    </row>
    <row r="550" spans="1:9" x14ac:dyDescent="0.3">
      <c r="G550" t="s">
        <v>48</v>
      </c>
      <c r="H550" t="s">
        <v>41</v>
      </c>
      <c r="I550">
        <v>0</v>
      </c>
    </row>
  </sheetData>
  <sheetProtection algorithmName="SHA-512" hashValue="59IiFaJgq9/ymeWXjQ7v65PE8etZD1JFUL6Zxn5foZ7Bmx4SLwarWCKdC/bpzV0zZJCu8RAHtAThYPjausvHlQ==" saltValue="X9ddSsXMlsmUYrzacS3cEQ==" spinCount="100000" sheet="1" objects="1" scenarios="1"/>
  <pageMargins left="0.7" right="0.7" top="0.75" bottom="0.75" header="0.3" footer="0.3"/>
  <pageSetup paperSize="9" scale="10" orientation="portrait" r:id="rId1"/>
  <rowBreaks count="1" manualBreakCount="1">
    <brk id="50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EBD0A-7FBC-4968-974D-ABB96A7F8037}">
  <sheetPr>
    <tabColor theme="1"/>
  </sheetPr>
  <dimension ref="A1:I550"/>
  <sheetViews>
    <sheetView view="pageBreakPreview" zoomScale="115" zoomScaleNormal="100" zoomScaleSheetLayoutView="115" workbookViewId="0">
      <selection sqref="A1:XFD1048576"/>
    </sheetView>
  </sheetViews>
  <sheetFormatPr defaultRowHeight="14.4" x14ac:dyDescent="0.3"/>
  <cols>
    <col min="1" max="1" width="47.77734375" customWidth="1"/>
    <col min="2" max="2" width="9.77734375" customWidth="1"/>
    <col min="3" max="3" width="20.77734375" customWidth="1"/>
  </cols>
  <sheetData>
    <row r="1" spans="1:9" x14ac:dyDescent="0.3">
      <c r="C1" t="s">
        <v>651</v>
      </c>
      <c r="G1" t="s">
        <v>650</v>
      </c>
      <c r="H1" t="s">
        <v>650</v>
      </c>
      <c r="I1" t="s">
        <v>650</v>
      </c>
    </row>
    <row r="2" spans="1:9" x14ac:dyDescent="0.3">
      <c r="G2">
        <v>150523</v>
      </c>
      <c r="H2">
        <v>150523</v>
      </c>
      <c r="I2">
        <v>150523</v>
      </c>
    </row>
    <row r="3" spans="1:9" x14ac:dyDescent="0.3">
      <c r="C3" s="12">
        <f>'V3'!C3</f>
        <v>45061</v>
      </c>
      <c r="I3" s="12">
        <v>45061</v>
      </c>
    </row>
    <row r="4" spans="1:9" x14ac:dyDescent="0.3">
      <c r="C4" t="str">
        <f>'V3'!C4</f>
        <v>2^1kap - zonder koeling TOjuli 3,51 - met buitenzonwering op West Excl deuren</v>
      </c>
      <c r="I4" t="s">
        <v>646</v>
      </c>
    </row>
    <row r="5" spans="1:9" x14ac:dyDescent="0.3">
      <c r="A5" t="s">
        <v>18</v>
      </c>
      <c r="B5" t="s">
        <v>19</v>
      </c>
      <c r="C5">
        <f>'V3'!C5</f>
        <v>53.81</v>
      </c>
      <c r="G5" t="s">
        <v>18</v>
      </c>
      <c r="H5" t="s">
        <v>19</v>
      </c>
      <c r="I5">
        <v>54.33</v>
      </c>
    </row>
    <row r="6" spans="1:9" x14ac:dyDescent="0.3">
      <c r="A6" t="s">
        <v>20</v>
      </c>
      <c r="B6" t="s">
        <v>19</v>
      </c>
      <c r="C6">
        <f>'V3'!C6</f>
        <v>25.41</v>
      </c>
      <c r="G6" t="s">
        <v>20</v>
      </c>
      <c r="H6" t="s">
        <v>19</v>
      </c>
      <c r="I6">
        <v>25.04</v>
      </c>
    </row>
    <row r="7" spans="1:9" x14ac:dyDescent="0.3">
      <c r="A7" t="s">
        <v>21</v>
      </c>
      <c r="B7" t="s">
        <v>22</v>
      </c>
      <c r="C7">
        <f>'V3'!C7</f>
        <v>58.2</v>
      </c>
      <c r="G7" t="s">
        <v>21</v>
      </c>
      <c r="H7" t="s">
        <v>22</v>
      </c>
      <c r="I7">
        <v>58.2</v>
      </c>
    </row>
    <row r="8" spans="1:9" x14ac:dyDescent="0.3">
      <c r="A8" t="s">
        <v>23</v>
      </c>
      <c r="B8" t="s">
        <v>19</v>
      </c>
      <c r="C8">
        <f>'V3'!C8</f>
        <v>28.11</v>
      </c>
      <c r="G8" t="s">
        <v>23</v>
      </c>
      <c r="H8" t="s">
        <v>19</v>
      </c>
      <c r="I8">
        <v>27.4</v>
      </c>
    </row>
    <row r="9" spans="1:9" x14ac:dyDescent="0.3">
      <c r="C9">
        <f>'V3'!C9</f>
        <v>35.479999999999997</v>
      </c>
      <c r="G9" t="s">
        <v>647</v>
      </c>
      <c r="H9" t="s">
        <v>25</v>
      </c>
      <c r="I9">
        <v>34.93</v>
      </c>
    </row>
    <row r="10" spans="1:9" x14ac:dyDescent="0.3">
      <c r="A10" t="s">
        <v>24</v>
      </c>
      <c r="B10" t="s">
        <v>25</v>
      </c>
      <c r="C10">
        <f>'V3'!C10</f>
        <v>13235.169082759599</v>
      </c>
      <c r="G10" t="s">
        <v>24</v>
      </c>
      <c r="H10" t="s">
        <v>25</v>
      </c>
      <c r="I10">
        <v>13364.989266282601</v>
      </c>
    </row>
    <row r="11" spans="1:9" x14ac:dyDescent="0.3">
      <c r="A11" t="s">
        <v>26</v>
      </c>
      <c r="B11" t="s">
        <v>25</v>
      </c>
      <c r="C11">
        <f>'V3'!C11</f>
        <v>6248.8351551371097</v>
      </c>
      <c r="G11" t="s">
        <v>26</v>
      </c>
      <c r="H11" t="s">
        <v>25</v>
      </c>
      <c r="I11">
        <v>6158.7444209117402</v>
      </c>
    </row>
    <row r="12" spans="1:9" x14ac:dyDescent="0.3">
      <c r="A12" t="s">
        <v>27</v>
      </c>
      <c r="B12" t="s">
        <v>25</v>
      </c>
      <c r="C12">
        <f>'V3'!C12</f>
        <v>8728.6440854288794</v>
      </c>
      <c r="G12" t="s">
        <v>27</v>
      </c>
      <c r="H12" t="s">
        <v>25</v>
      </c>
      <c r="I12">
        <v>8593.1568166035704</v>
      </c>
    </row>
    <row r="13" spans="1:9" x14ac:dyDescent="0.3">
      <c r="A13" t="s">
        <v>28</v>
      </c>
      <c r="B13" t="s">
        <v>29</v>
      </c>
      <c r="C13">
        <f>'V3'!C13</f>
        <v>246</v>
      </c>
      <c r="G13" t="s">
        <v>28</v>
      </c>
      <c r="H13" t="s">
        <v>29</v>
      </c>
      <c r="I13">
        <v>246</v>
      </c>
    </row>
    <row r="14" spans="1:9" x14ac:dyDescent="0.3">
      <c r="A14" t="s">
        <v>30</v>
      </c>
      <c r="B14" t="s">
        <v>29</v>
      </c>
      <c r="C14">
        <f>'V3'!C14</f>
        <v>395.76</v>
      </c>
      <c r="G14" t="s">
        <v>30</v>
      </c>
      <c r="H14" t="s">
        <v>29</v>
      </c>
      <c r="I14">
        <v>395.76</v>
      </c>
    </row>
    <row r="15" spans="1:9" x14ac:dyDescent="0.3">
      <c r="A15" t="s">
        <v>31</v>
      </c>
      <c r="B15" t="s">
        <v>32</v>
      </c>
      <c r="C15">
        <f>'V3'!C15</f>
        <v>1465.24410534249</v>
      </c>
      <c r="G15" t="s">
        <v>31</v>
      </c>
      <c r="H15" t="s">
        <v>32</v>
      </c>
      <c r="I15">
        <v>1444.11938145516</v>
      </c>
    </row>
    <row r="16" spans="1:9" x14ac:dyDescent="0.3">
      <c r="C16">
        <f>'V3'!C16</f>
        <v>67</v>
      </c>
      <c r="G16" t="s">
        <v>648</v>
      </c>
      <c r="H16" t="s">
        <v>19</v>
      </c>
      <c r="I16">
        <v>67</v>
      </c>
    </row>
    <row r="17" spans="1:9" x14ac:dyDescent="0.3">
      <c r="A17" t="s">
        <v>33</v>
      </c>
      <c r="C17">
        <f>'V3'!C17</f>
        <v>0</v>
      </c>
      <c r="G17" t="s">
        <v>33</v>
      </c>
    </row>
    <row r="18" spans="1:9" x14ac:dyDescent="0.3">
      <c r="A18" t="s">
        <v>34</v>
      </c>
      <c r="B18" t="s">
        <v>25</v>
      </c>
      <c r="C18">
        <f>'V3'!C18</f>
        <v>6248.8351551371097</v>
      </c>
      <c r="G18" t="s">
        <v>34</v>
      </c>
      <c r="H18" t="s">
        <v>25</v>
      </c>
      <c r="I18">
        <v>6158.7444209117402</v>
      </c>
    </row>
    <row r="19" spans="1:9" x14ac:dyDescent="0.3">
      <c r="A19" t="s">
        <v>35</v>
      </c>
      <c r="B19" t="s">
        <v>25</v>
      </c>
      <c r="C19">
        <f>'V3'!C19</f>
        <v>0</v>
      </c>
      <c r="G19" t="s">
        <v>35</v>
      </c>
      <c r="H19" t="s">
        <v>25</v>
      </c>
      <c r="I19">
        <v>0</v>
      </c>
    </row>
    <row r="20" spans="1:9" x14ac:dyDescent="0.3">
      <c r="A20" t="s">
        <v>36</v>
      </c>
      <c r="B20" t="s">
        <v>25</v>
      </c>
      <c r="C20">
        <f>'V3'!C20</f>
        <v>0</v>
      </c>
      <c r="G20" t="s">
        <v>36</v>
      </c>
      <c r="H20" t="s">
        <v>25</v>
      </c>
      <c r="I20">
        <v>0</v>
      </c>
    </row>
    <row r="21" spans="1:9" x14ac:dyDescent="0.3">
      <c r="A21" t="s">
        <v>37</v>
      </c>
      <c r="B21" t="s">
        <v>25</v>
      </c>
      <c r="C21">
        <f>'V3'!C21</f>
        <v>0</v>
      </c>
      <c r="G21" t="s">
        <v>37</v>
      </c>
      <c r="H21" t="s">
        <v>25</v>
      </c>
      <c r="I21">
        <v>0</v>
      </c>
    </row>
    <row r="22" spans="1:9" x14ac:dyDescent="0.3">
      <c r="A22" t="s">
        <v>38</v>
      </c>
      <c r="B22" t="s">
        <v>25</v>
      </c>
      <c r="C22">
        <f>'V3'!C22</f>
        <v>0</v>
      </c>
      <c r="G22" t="s">
        <v>38</v>
      </c>
      <c r="H22" t="s">
        <v>25</v>
      </c>
      <c r="I22">
        <v>0</v>
      </c>
    </row>
    <row r="23" spans="1:9" x14ac:dyDescent="0.3">
      <c r="C23">
        <f>'V3'!C23</f>
        <v>0</v>
      </c>
    </row>
    <row r="24" spans="1:9" x14ac:dyDescent="0.3">
      <c r="A24" t="s">
        <v>39</v>
      </c>
      <c r="C24">
        <f>'V3'!C24</f>
        <v>0</v>
      </c>
      <c r="G24" t="s">
        <v>39</v>
      </c>
    </row>
    <row r="25" spans="1:9" x14ac:dyDescent="0.3">
      <c r="A25" t="s">
        <v>34</v>
      </c>
      <c r="B25" t="s">
        <v>25</v>
      </c>
      <c r="C25">
        <f>'V3'!C25</f>
        <v>4309.5414863014503</v>
      </c>
      <c r="G25" t="s">
        <v>34</v>
      </c>
      <c r="H25" t="s">
        <v>25</v>
      </c>
      <c r="I25">
        <v>4247.4099454563702</v>
      </c>
    </row>
    <row r="26" spans="1:9" x14ac:dyDescent="0.3">
      <c r="A26" t="s">
        <v>35</v>
      </c>
      <c r="B26" t="s">
        <v>25</v>
      </c>
      <c r="C26">
        <f>'V3'!C26</f>
        <v>0</v>
      </c>
      <c r="G26" t="s">
        <v>35</v>
      </c>
      <c r="H26" t="s">
        <v>25</v>
      </c>
      <c r="I26">
        <v>0</v>
      </c>
    </row>
    <row r="27" spans="1:9" x14ac:dyDescent="0.3">
      <c r="A27" t="s">
        <v>36</v>
      </c>
      <c r="B27" t="s">
        <v>25</v>
      </c>
      <c r="C27">
        <f>'V3'!C27</f>
        <v>0</v>
      </c>
      <c r="G27" t="s">
        <v>36</v>
      </c>
      <c r="H27" t="s">
        <v>25</v>
      </c>
      <c r="I27">
        <v>0</v>
      </c>
    </row>
    <row r="28" spans="1:9" x14ac:dyDescent="0.3">
      <c r="A28" t="s">
        <v>37</v>
      </c>
      <c r="B28" t="s">
        <v>25</v>
      </c>
      <c r="C28">
        <f>'V3'!C28</f>
        <v>0</v>
      </c>
      <c r="G28" t="s">
        <v>37</v>
      </c>
      <c r="H28" t="s">
        <v>25</v>
      </c>
      <c r="I28">
        <v>0</v>
      </c>
    </row>
    <row r="29" spans="1:9" x14ac:dyDescent="0.3">
      <c r="A29" t="s">
        <v>38</v>
      </c>
      <c r="B29" t="s">
        <v>25</v>
      </c>
      <c r="C29">
        <f>'V3'!C29</f>
        <v>0</v>
      </c>
      <c r="G29" t="s">
        <v>38</v>
      </c>
      <c r="H29" t="s">
        <v>25</v>
      </c>
      <c r="I29">
        <v>0</v>
      </c>
    </row>
    <row r="30" spans="1:9" x14ac:dyDescent="0.3">
      <c r="C30">
        <f>'V3'!C30</f>
        <v>0</v>
      </c>
    </row>
    <row r="31" spans="1:9" x14ac:dyDescent="0.3">
      <c r="A31" t="s">
        <v>0</v>
      </c>
      <c r="C31">
        <f>'V3'!C31</f>
        <v>0</v>
      </c>
      <c r="G31" t="s">
        <v>0</v>
      </c>
    </row>
    <row r="32" spans="1:9" x14ac:dyDescent="0.3">
      <c r="A32" t="s">
        <v>40</v>
      </c>
      <c r="B32" t="s">
        <v>41</v>
      </c>
      <c r="C32">
        <f>'V3'!C32</f>
        <v>0.1</v>
      </c>
      <c r="G32" t="s">
        <v>40</v>
      </c>
      <c r="H32" t="s">
        <v>41</v>
      </c>
      <c r="I32">
        <v>0.1</v>
      </c>
    </row>
    <row r="33" spans="1:9" x14ac:dyDescent="0.3">
      <c r="A33" t="s">
        <v>42</v>
      </c>
      <c r="B33" t="s">
        <v>41</v>
      </c>
      <c r="C33">
        <f>'V3'!C33</f>
        <v>0</v>
      </c>
      <c r="G33" t="s">
        <v>42</v>
      </c>
      <c r="H33" t="s">
        <v>41</v>
      </c>
      <c r="I33">
        <v>0</v>
      </c>
    </row>
    <row r="34" spans="1:9" x14ac:dyDescent="0.3">
      <c r="A34" t="s">
        <v>43</v>
      </c>
      <c r="B34" t="s">
        <v>41</v>
      </c>
      <c r="C34">
        <f>'V3'!C34</f>
        <v>0</v>
      </c>
      <c r="G34" t="s">
        <v>43</v>
      </c>
      <c r="H34" t="s">
        <v>41</v>
      </c>
      <c r="I34">
        <v>0</v>
      </c>
    </row>
    <row r="35" spans="1:9" x14ac:dyDescent="0.3">
      <c r="A35" t="s">
        <v>44</v>
      </c>
      <c r="B35" t="s">
        <v>41</v>
      </c>
      <c r="C35">
        <f>'V3'!C35</f>
        <v>0</v>
      </c>
      <c r="G35" t="s">
        <v>44</v>
      </c>
      <c r="H35" t="s">
        <v>41</v>
      </c>
      <c r="I35">
        <v>0</v>
      </c>
    </row>
    <row r="36" spans="1:9" x14ac:dyDescent="0.3">
      <c r="A36" t="s">
        <v>45</v>
      </c>
      <c r="B36" t="s">
        <v>41</v>
      </c>
      <c r="C36">
        <f>'V3'!C36</f>
        <v>0.8</v>
      </c>
      <c r="G36" t="s">
        <v>45</v>
      </c>
      <c r="H36" t="s">
        <v>41</v>
      </c>
      <c r="I36">
        <v>0.8</v>
      </c>
    </row>
    <row r="37" spans="1:9" x14ac:dyDescent="0.3">
      <c r="A37" t="s">
        <v>46</v>
      </c>
      <c r="B37" t="s">
        <v>41</v>
      </c>
      <c r="C37">
        <f>'V3'!C37</f>
        <v>0</v>
      </c>
      <c r="G37" t="s">
        <v>46</v>
      </c>
      <c r="H37" t="s">
        <v>41</v>
      </c>
      <c r="I37">
        <v>0</v>
      </c>
    </row>
    <row r="38" spans="1:9" x14ac:dyDescent="0.3">
      <c r="A38" t="s">
        <v>47</v>
      </c>
      <c r="B38" t="s">
        <v>41</v>
      </c>
      <c r="C38">
        <f>'V3'!C38</f>
        <v>1.34</v>
      </c>
      <c r="G38" t="s">
        <v>47</v>
      </c>
      <c r="H38" t="s">
        <v>41</v>
      </c>
      <c r="I38">
        <v>3.51</v>
      </c>
    </row>
    <row r="39" spans="1:9" x14ac:dyDescent="0.3">
      <c r="A39" t="s">
        <v>48</v>
      </c>
      <c r="B39" t="s">
        <v>41</v>
      </c>
      <c r="C39">
        <f>'V3'!C39</f>
        <v>0</v>
      </c>
      <c r="G39" t="s">
        <v>48</v>
      </c>
      <c r="H39" t="s">
        <v>41</v>
      </c>
      <c r="I39">
        <v>0</v>
      </c>
    </row>
    <row r="40" spans="1:9" x14ac:dyDescent="0.3">
      <c r="C40">
        <f>'V3'!C40</f>
        <v>0</v>
      </c>
    </row>
    <row r="41" spans="1:9" x14ac:dyDescent="0.3">
      <c r="A41" t="s">
        <v>49</v>
      </c>
      <c r="C41">
        <f>'V3'!C41</f>
        <v>0</v>
      </c>
      <c r="G41" t="s">
        <v>49</v>
      </c>
    </row>
    <row r="42" spans="1:9" x14ac:dyDescent="0.3">
      <c r="A42" t="s">
        <v>50</v>
      </c>
      <c r="B42" t="s">
        <v>25</v>
      </c>
      <c r="C42">
        <f>'V3'!C42</f>
        <v>4309.5414863014603</v>
      </c>
      <c r="G42" t="s">
        <v>50</v>
      </c>
      <c r="H42" t="s">
        <v>25</v>
      </c>
      <c r="I42">
        <v>4247.4099454563702</v>
      </c>
    </row>
    <row r="43" spans="1:9" x14ac:dyDescent="0.3">
      <c r="A43" t="s">
        <v>51</v>
      </c>
      <c r="B43" t="s">
        <v>25</v>
      </c>
      <c r="C43">
        <f>'V3'!C43</f>
        <v>1643.6414418127599</v>
      </c>
      <c r="G43" t="s">
        <v>51</v>
      </c>
      <c r="H43" t="s">
        <v>25</v>
      </c>
      <c r="I43">
        <v>1588.0991174144699</v>
      </c>
    </row>
    <row r="44" spans="1:9" x14ac:dyDescent="0.3">
      <c r="A44" t="s">
        <v>52</v>
      </c>
      <c r="B44" t="s">
        <v>25</v>
      </c>
      <c r="C44">
        <f>'V3'!C44</f>
        <v>54.522313493012497</v>
      </c>
      <c r="G44" t="s">
        <v>52</v>
      </c>
      <c r="H44" t="s">
        <v>25</v>
      </c>
      <c r="I44">
        <v>48.7831389729092</v>
      </c>
    </row>
    <row r="45" spans="1:9" x14ac:dyDescent="0.3">
      <c r="A45" t="s">
        <v>53</v>
      </c>
      <c r="B45" t="s">
        <v>25</v>
      </c>
      <c r="C45">
        <f>'V3'!C45</f>
        <v>586.17015951440203</v>
      </c>
      <c r="G45" t="s">
        <v>53</v>
      </c>
      <c r="H45" t="s">
        <v>25</v>
      </c>
      <c r="I45">
        <v>586.17015951440203</v>
      </c>
    </row>
    <row r="46" spans="1:9" x14ac:dyDescent="0.3">
      <c r="A46" t="s">
        <v>54</v>
      </c>
      <c r="B46" t="s">
        <v>25</v>
      </c>
      <c r="C46">
        <f>'V3'!C46</f>
        <v>0</v>
      </c>
      <c r="G46" t="s">
        <v>54</v>
      </c>
      <c r="H46" t="s">
        <v>25</v>
      </c>
      <c r="I46">
        <v>0</v>
      </c>
    </row>
    <row r="47" spans="1:9" x14ac:dyDescent="0.3">
      <c r="A47" t="s">
        <v>55</v>
      </c>
      <c r="B47" t="s">
        <v>25</v>
      </c>
      <c r="C47">
        <f>'V3'!C47</f>
        <v>0</v>
      </c>
      <c r="G47" t="s">
        <v>55</v>
      </c>
      <c r="H47" t="s">
        <v>25</v>
      </c>
    </row>
    <row r="48" spans="1:9" x14ac:dyDescent="0.3">
      <c r="A48" t="s">
        <v>56</v>
      </c>
      <c r="B48" t="s">
        <v>25</v>
      </c>
      <c r="C48">
        <f>'V3'!C48</f>
        <v>0</v>
      </c>
      <c r="G48" t="s">
        <v>56</v>
      </c>
      <c r="H48" t="s">
        <v>25</v>
      </c>
    </row>
    <row r="49" spans="1:9" x14ac:dyDescent="0.3">
      <c r="A49" t="s">
        <v>57</v>
      </c>
      <c r="B49" t="s">
        <v>25</v>
      </c>
      <c r="C49">
        <f>'V3'!C49</f>
        <v>1855.90724637681</v>
      </c>
      <c r="G49" t="s">
        <v>57</v>
      </c>
      <c r="H49" t="s">
        <v>25</v>
      </c>
      <c r="I49">
        <v>1855.90724637681</v>
      </c>
    </row>
    <row r="50" spans="1:9" x14ac:dyDescent="0.3">
      <c r="A50" t="s">
        <v>58</v>
      </c>
      <c r="B50" t="s">
        <v>25</v>
      </c>
      <c r="C50">
        <f>'V3'!C50</f>
        <v>0</v>
      </c>
      <c r="G50" t="s">
        <v>58</v>
      </c>
      <c r="H50" t="s">
        <v>25</v>
      </c>
    </row>
    <row r="51" spans="1:9" x14ac:dyDescent="0.3">
      <c r="A51" t="s">
        <v>59</v>
      </c>
      <c r="B51" t="s">
        <v>25</v>
      </c>
      <c r="C51">
        <f>'V3'!C51</f>
        <v>169.30032510447199</v>
      </c>
      <c r="G51" t="s">
        <v>59</v>
      </c>
      <c r="H51" t="s">
        <v>25</v>
      </c>
      <c r="I51">
        <v>168.450283177778</v>
      </c>
    </row>
    <row r="52" spans="1:9" x14ac:dyDescent="0.3">
      <c r="A52" t="s">
        <v>60</v>
      </c>
      <c r="B52" t="s">
        <v>25</v>
      </c>
      <c r="C52">
        <f>'V3'!C53</f>
        <v>0</v>
      </c>
      <c r="G52" t="s">
        <v>649</v>
      </c>
      <c r="H52" t="s">
        <v>25</v>
      </c>
    </row>
    <row r="53" spans="1:9" x14ac:dyDescent="0.3">
      <c r="A53" t="s">
        <v>61</v>
      </c>
      <c r="B53" t="s">
        <v>25</v>
      </c>
      <c r="C53">
        <f>'V3'!C54</f>
        <v>0</v>
      </c>
      <c r="G53" t="s">
        <v>60</v>
      </c>
      <c r="H53" t="s">
        <v>25</v>
      </c>
      <c r="I53">
        <v>0</v>
      </c>
    </row>
    <row r="54" spans="1:9" x14ac:dyDescent="0.3">
      <c r="C54">
        <f>'V3'!C55</f>
        <v>0</v>
      </c>
      <c r="G54" t="s">
        <v>61</v>
      </c>
      <c r="H54" t="s">
        <v>25</v>
      </c>
      <c r="I54">
        <v>0</v>
      </c>
    </row>
    <row r="55" spans="1:9" x14ac:dyDescent="0.3">
      <c r="A55" t="s">
        <v>62</v>
      </c>
      <c r="C55">
        <f>'V3'!C56</f>
        <v>0</v>
      </c>
    </row>
    <row r="56" spans="1:9" x14ac:dyDescent="0.3">
      <c r="A56" t="s">
        <v>63</v>
      </c>
      <c r="B56" t="s">
        <v>25</v>
      </c>
      <c r="C56">
        <f>'V3'!C57</f>
        <v>1698.1637553057701</v>
      </c>
      <c r="G56" t="s">
        <v>62</v>
      </c>
    </row>
    <row r="57" spans="1:9" x14ac:dyDescent="0.3">
      <c r="A57" t="s">
        <v>64</v>
      </c>
      <c r="B57" t="s">
        <v>25</v>
      </c>
      <c r="C57">
        <f>'V3'!C58</f>
        <v>7939.8921305897302</v>
      </c>
      <c r="G57" t="s">
        <v>63</v>
      </c>
      <c r="H57" t="s">
        <v>25</v>
      </c>
      <c r="I57">
        <v>1636.88225638738</v>
      </c>
    </row>
    <row r="58" spans="1:9" x14ac:dyDescent="0.3">
      <c r="A58" t="s">
        <v>65</v>
      </c>
      <c r="B58" t="s">
        <v>25</v>
      </c>
      <c r="C58">
        <f>'V3'!C59</f>
        <v>7939.8921305897302</v>
      </c>
      <c r="G58" t="s">
        <v>64</v>
      </c>
      <c r="H58" t="s">
        <v>25</v>
      </c>
      <c r="I58">
        <v>7743.1233628460304</v>
      </c>
    </row>
    <row r="59" spans="1:9" x14ac:dyDescent="0.3">
      <c r="A59" t="s">
        <v>66</v>
      </c>
      <c r="B59" t="s">
        <v>25</v>
      </c>
      <c r="C59">
        <f>'V3'!C60</f>
        <v>7785.28578030893</v>
      </c>
      <c r="G59" t="s">
        <v>65</v>
      </c>
      <c r="H59" t="s">
        <v>25</v>
      </c>
      <c r="I59">
        <v>7743.1233628460304</v>
      </c>
    </row>
    <row r="60" spans="1:9" x14ac:dyDescent="0.3">
      <c r="A60" t="s">
        <v>67</v>
      </c>
      <c r="B60" t="s">
        <v>25</v>
      </c>
      <c r="C60">
        <f>'V3'!C61</f>
        <v>6769.8137220077697</v>
      </c>
      <c r="G60" t="s">
        <v>66</v>
      </c>
      <c r="H60" t="s">
        <v>25</v>
      </c>
      <c r="I60">
        <v>7589.0479413319899</v>
      </c>
    </row>
    <row r="61" spans="1:9" x14ac:dyDescent="0.3">
      <c r="A61" t="s">
        <v>68</v>
      </c>
      <c r="B61" t="s">
        <v>25</v>
      </c>
      <c r="C61">
        <f>'V3'!C62</f>
        <v>6913.1273232560998</v>
      </c>
      <c r="G61" t="s">
        <v>67</v>
      </c>
      <c r="H61" t="s">
        <v>25</v>
      </c>
      <c r="I61">
        <v>6599.1721228973802</v>
      </c>
    </row>
    <row r="62" spans="1:9" x14ac:dyDescent="0.3">
      <c r="C62">
        <f>'V3'!C63</f>
        <v>0</v>
      </c>
      <c r="G62" t="s">
        <v>68</v>
      </c>
      <c r="H62" t="s">
        <v>25</v>
      </c>
      <c r="I62">
        <v>6739.6816152185102</v>
      </c>
    </row>
    <row r="63" spans="1:9" x14ac:dyDescent="0.3">
      <c r="A63" t="s">
        <v>69</v>
      </c>
      <c r="B63" t="s">
        <v>25</v>
      </c>
      <c r="C63">
        <f>'V3'!C64</f>
        <v>1015.47205830116</v>
      </c>
    </row>
    <row r="64" spans="1:9" x14ac:dyDescent="0.3">
      <c r="A64" t="s">
        <v>70</v>
      </c>
      <c r="B64" t="s">
        <v>25</v>
      </c>
      <c r="C64">
        <f>'V3'!C65</f>
        <v>154.60635028079699</v>
      </c>
      <c r="G64" t="s">
        <v>69</v>
      </c>
      <c r="H64" t="s">
        <v>25</v>
      </c>
      <c r="I64">
        <v>989.87581843460703</v>
      </c>
    </row>
    <row r="65" spans="1:9" x14ac:dyDescent="0.3">
      <c r="A65" t="s">
        <v>71</v>
      </c>
      <c r="B65" t="s">
        <v>25</v>
      </c>
      <c r="C65">
        <f>'V3'!C66</f>
        <v>154.60635028079699</v>
      </c>
      <c r="G65" t="s">
        <v>70</v>
      </c>
      <c r="H65" t="s">
        <v>25</v>
      </c>
      <c r="I65">
        <v>154.07542151403999</v>
      </c>
    </row>
    <row r="66" spans="1:9" x14ac:dyDescent="0.3">
      <c r="A66" t="s">
        <v>72</v>
      </c>
      <c r="B66" t="s">
        <v>25</v>
      </c>
      <c r="C66">
        <f>'V3'!C67</f>
        <v>0</v>
      </c>
      <c r="G66" t="s">
        <v>71</v>
      </c>
      <c r="H66" t="s">
        <v>25</v>
      </c>
      <c r="I66">
        <v>154.07542151403999</v>
      </c>
    </row>
    <row r="67" spans="1:9" x14ac:dyDescent="0.3">
      <c r="A67" t="s">
        <v>73</v>
      </c>
      <c r="B67" t="s">
        <v>25</v>
      </c>
      <c r="C67">
        <f>'V3'!C68</f>
        <v>0</v>
      </c>
      <c r="G67" t="s">
        <v>72</v>
      </c>
      <c r="H67" t="s">
        <v>25</v>
      </c>
      <c r="I67">
        <v>0</v>
      </c>
    </row>
    <row r="68" spans="1:9" x14ac:dyDescent="0.3">
      <c r="C68">
        <f>'V3'!C69</f>
        <v>0</v>
      </c>
      <c r="G68" t="s">
        <v>73</v>
      </c>
      <c r="H68" t="s">
        <v>25</v>
      </c>
      <c r="I68">
        <v>0</v>
      </c>
    </row>
    <row r="69" spans="1:9" x14ac:dyDescent="0.3">
      <c r="A69" t="s">
        <v>1</v>
      </c>
      <c r="C69">
        <f>'V3'!C70</f>
        <v>0</v>
      </c>
    </row>
    <row r="70" spans="1:9" x14ac:dyDescent="0.3">
      <c r="A70" t="s">
        <v>74</v>
      </c>
      <c r="B70" t="s">
        <v>25</v>
      </c>
      <c r="C70">
        <f>'V3'!C71</f>
        <v>0</v>
      </c>
      <c r="G70" t="s">
        <v>1</v>
      </c>
    </row>
    <row r="71" spans="1:9" x14ac:dyDescent="0.3">
      <c r="A71" t="s">
        <v>75</v>
      </c>
      <c r="B71" t="s">
        <v>25</v>
      </c>
      <c r="C71">
        <f>'V3'!C72</f>
        <v>0</v>
      </c>
      <c r="G71" t="s">
        <v>74</v>
      </c>
      <c r="H71" t="s">
        <v>25</v>
      </c>
    </row>
    <row r="72" spans="1:9" x14ac:dyDescent="0.3">
      <c r="A72" t="s">
        <v>76</v>
      </c>
      <c r="B72" t="s">
        <v>25</v>
      </c>
      <c r="C72">
        <f>'V3'!C73</f>
        <v>0</v>
      </c>
      <c r="G72" t="s">
        <v>75</v>
      </c>
      <c r="H72" t="s">
        <v>25</v>
      </c>
    </row>
    <row r="73" spans="1:9" x14ac:dyDescent="0.3">
      <c r="A73" t="s">
        <v>77</v>
      </c>
      <c r="B73" t="s">
        <v>25</v>
      </c>
      <c r="C73">
        <f>'V3'!C74</f>
        <v>0</v>
      </c>
      <c r="G73" t="s">
        <v>76</v>
      </c>
      <c r="H73" t="s">
        <v>25</v>
      </c>
    </row>
    <row r="74" spans="1:9" x14ac:dyDescent="0.3">
      <c r="A74" t="s">
        <v>78</v>
      </c>
      <c r="B74" t="s">
        <v>25</v>
      </c>
      <c r="C74">
        <f>'V3'!C75</f>
        <v>522.99662712451504</v>
      </c>
      <c r="G74" t="s">
        <v>77</v>
      </c>
      <c r="H74" t="s">
        <v>25</v>
      </c>
    </row>
    <row r="75" spans="1:9" x14ac:dyDescent="0.3">
      <c r="A75" t="s">
        <v>79</v>
      </c>
      <c r="B75" t="s">
        <v>25</v>
      </c>
      <c r="C75">
        <f>'V3'!C76</f>
        <v>522.93098048311401</v>
      </c>
      <c r="G75" t="s">
        <v>78</v>
      </c>
      <c r="H75" t="s">
        <v>25</v>
      </c>
      <c r="I75">
        <v>957.30157341565405</v>
      </c>
    </row>
    <row r="76" spans="1:9" x14ac:dyDescent="0.3">
      <c r="C76">
        <f>'V3'!C77</f>
        <v>0</v>
      </c>
      <c r="G76" t="s">
        <v>79</v>
      </c>
      <c r="H76" t="s">
        <v>25</v>
      </c>
      <c r="I76">
        <v>957.30157341565405</v>
      </c>
    </row>
    <row r="77" spans="1:9" x14ac:dyDescent="0.3">
      <c r="A77" t="s">
        <v>80</v>
      </c>
      <c r="B77" t="s">
        <v>25</v>
      </c>
      <c r="C77">
        <f>'V3'!C78</f>
        <v>0</v>
      </c>
    </row>
    <row r="78" spans="1:9" x14ac:dyDescent="0.3">
      <c r="A78" t="s">
        <v>81</v>
      </c>
      <c r="B78" t="s">
        <v>25</v>
      </c>
      <c r="C78">
        <f>'V3'!C79</f>
        <v>0</v>
      </c>
      <c r="G78" t="s">
        <v>80</v>
      </c>
      <c r="H78" t="s">
        <v>25</v>
      </c>
    </row>
    <row r="79" spans="1:9" x14ac:dyDescent="0.3">
      <c r="A79" t="s">
        <v>82</v>
      </c>
      <c r="B79" t="s">
        <v>25</v>
      </c>
      <c r="C79">
        <f>'V3'!C80</f>
        <v>0</v>
      </c>
      <c r="G79" t="s">
        <v>81</v>
      </c>
      <c r="H79" t="s">
        <v>25</v>
      </c>
    </row>
    <row r="80" spans="1:9" x14ac:dyDescent="0.3">
      <c r="A80" t="s">
        <v>83</v>
      </c>
      <c r="B80" t="s">
        <v>25</v>
      </c>
      <c r="C80">
        <f>'V3'!C81</f>
        <v>0</v>
      </c>
      <c r="G80" t="s">
        <v>82</v>
      </c>
      <c r="H80" t="s">
        <v>25</v>
      </c>
    </row>
    <row r="81" spans="1:9" x14ac:dyDescent="0.3">
      <c r="A81" t="s">
        <v>84</v>
      </c>
      <c r="B81" t="s">
        <v>25</v>
      </c>
      <c r="C81">
        <f>'V3'!C82</f>
        <v>0</v>
      </c>
      <c r="G81" t="s">
        <v>83</v>
      </c>
      <c r="H81" t="s">
        <v>25</v>
      </c>
    </row>
    <row r="82" spans="1:9" x14ac:dyDescent="0.3">
      <c r="C82">
        <f>'V3'!C83</f>
        <v>0</v>
      </c>
      <c r="G82" t="s">
        <v>84</v>
      </c>
      <c r="H82" t="s">
        <v>25</v>
      </c>
    </row>
    <row r="83" spans="1:9" x14ac:dyDescent="0.3">
      <c r="A83" t="s">
        <v>85</v>
      </c>
      <c r="C83">
        <f>'V3'!C84</f>
        <v>0</v>
      </c>
    </row>
    <row r="84" spans="1:9" x14ac:dyDescent="0.3">
      <c r="A84" t="s">
        <v>86</v>
      </c>
      <c r="B84" t="s">
        <v>25</v>
      </c>
      <c r="C84">
        <f>'V3'!C85</f>
        <v>1855.90724637681</v>
      </c>
      <c r="G84" t="s">
        <v>85</v>
      </c>
    </row>
    <row r="85" spans="1:9" x14ac:dyDescent="0.3">
      <c r="A85" t="s">
        <v>87</v>
      </c>
      <c r="B85" t="s">
        <v>25</v>
      </c>
      <c r="C85">
        <f>'V3'!C86</f>
        <v>4342.8229565217298</v>
      </c>
      <c r="D85">
        <f>C85/C84</f>
        <v>2.3399999999999967</v>
      </c>
      <c r="G85" t="s">
        <v>86</v>
      </c>
      <c r="H85" t="s">
        <v>25</v>
      </c>
      <c r="I85">
        <v>1855.90724637681</v>
      </c>
    </row>
    <row r="86" spans="1:9" x14ac:dyDescent="0.3">
      <c r="A86" t="s">
        <v>88</v>
      </c>
      <c r="B86" t="s">
        <v>25</v>
      </c>
      <c r="C86">
        <f>'V3'!C87</f>
        <v>4342.8229565217298</v>
      </c>
      <c r="G86" t="s">
        <v>87</v>
      </c>
      <c r="H86" t="s">
        <v>25</v>
      </c>
      <c r="I86">
        <v>4342.8229565217298</v>
      </c>
    </row>
    <row r="87" spans="1:9" x14ac:dyDescent="0.3">
      <c r="A87" t="s">
        <v>89</v>
      </c>
      <c r="B87" t="s">
        <v>25</v>
      </c>
      <c r="C87">
        <f>'V3'!C88</f>
        <v>4342.8229565217298</v>
      </c>
      <c r="G87" t="s">
        <v>88</v>
      </c>
      <c r="H87" t="s">
        <v>25</v>
      </c>
      <c r="I87">
        <v>4342.8229565217298</v>
      </c>
    </row>
    <row r="88" spans="1:9" x14ac:dyDescent="0.3">
      <c r="A88" t="s">
        <v>90</v>
      </c>
      <c r="B88" t="s">
        <v>25</v>
      </c>
      <c r="C88">
        <f>'V3'!C89</f>
        <v>3201.44</v>
      </c>
      <c r="G88" t="s">
        <v>89</v>
      </c>
      <c r="H88" t="s">
        <v>25</v>
      </c>
      <c r="I88">
        <v>4342.8229565217298</v>
      </c>
    </row>
    <row r="89" spans="1:9" x14ac:dyDescent="0.3">
      <c r="C89">
        <f>'V3'!C90</f>
        <v>0</v>
      </c>
      <c r="G89" t="s">
        <v>90</v>
      </c>
      <c r="H89" t="s">
        <v>25</v>
      </c>
      <c r="I89">
        <v>3201.44</v>
      </c>
    </row>
    <row r="90" spans="1:9" x14ac:dyDescent="0.3">
      <c r="A90" t="s">
        <v>91</v>
      </c>
      <c r="B90" t="s">
        <v>25</v>
      </c>
      <c r="C90">
        <f>'V3'!C91</f>
        <v>0</v>
      </c>
    </row>
    <row r="91" spans="1:9" x14ac:dyDescent="0.3">
      <c r="A91" t="s">
        <v>92</v>
      </c>
      <c r="B91" t="s">
        <v>25</v>
      </c>
      <c r="C91">
        <f>'V3'!C92</f>
        <v>1141.38295652173</v>
      </c>
      <c r="G91" t="s">
        <v>91</v>
      </c>
      <c r="H91" t="s">
        <v>25</v>
      </c>
    </row>
    <row r="92" spans="1:9" x14ac:dyDescent="0.3">
      <c r="A92" t="s">
        <v>93</v>
      </c>
      <c r="B92" t="s">
        <v>25</v>
      </c>
      <c r="C92">
        <f>'V3'!C93</f>
        <v>0</v>
      </c>
      <c r="G92" t="s">
        <v>92</v>
      </c>
      <c r="H92" t="s">
        <v>25</v>
      </c>
      <c r="I92">
        <v>1141.38295652173</v>
      </c>
    </row>
    <row r="93" spans="1:9" x14ac:dyDescent="0.3">
      <c r="A93" t="s">
        <v>94</v>
      </c>
      <c r="B93" t="s">
        <v>25</v>
      </c>
      <c r="C93">
        <f>'V3'!C94</f>
        <v>0</v>
      </c>
      <c r="G93" t="s">
        <v>93</v>
      </c>
      <c r="H93" t="s">
        <v>25</v>
      </c>
    </row>
    <row r="94" spans="1:9" x14ac:dyDescent="0.3">
      <c r="A94" s="76" t="s">
        <v>95</v>
      </c>
      <c r="B94" s="76" t="s">
        <v>25</v>
      </c>
      <c r="C94">
        <f>'V3'!C95</f>
        <v>0</v>
      </c>
      <c r="G94" t="s">
        <v>94</v>
      </c>
      <c r="H94" t="s">
        <v>25</v>
      </c>
    </row>
    <row r="95" spans="1:9" x14ac:dyDescent="0.3">
      <c r="A95" t="s">
        <v>96</v>
      </c>
      <c r="B95" t="s">
        <v>25</v>
      </c>
      <c r="C95">
        <f>'V3'!C96</f>
        <v>0</v>
      </c>
      <c r="G95" t="s">
        <v>95</v>
      </c>
      <c r="H95" t="s">
        <v>25</v>
      </c>
    </row>
    <row r="96" spans="1:9" x14ac:dyDescent="0.3">
      <c r="C96">
        <f>'V3'!C97</f>
        <v>0</v>
      </c>
      <c r="G96" t="s">
        <v>96</v>
      </c>
      <c r="H96" t="s">
        <v>25</v>
      </c>
    </row>
    <row r="97" spans="1:9" x14ac:dyDescent="0.3">
      <c r="C97">
        <f>'V3'!C98</f>
        <v>0</v>
      </c>
    </row>
    <row r="98" spans="1:9" x14ac:dyDescent="0.3">
      <c r="A98" t="s">
        <v>97</v>
      </c>
      <c r="B98" t="s">
        <v>25</v>
      </c>
      <c r="C98">
        <f>'V3'!C99</f>
        <v>169.30032510447199</v>
      </c>
    </row>
    <row r="99" spans="1:9" x14ac:dyDescent="0.3">
      <c r="A99" t="s">
        <v>98</v>
      </c>
      <c r="B99" t="s">
        <v>25</v>
      </c>
      <c r="C99">
        <f>'V3'!C100</f>
        <v>0</v>
      </c>
      <c r="G99" t="s">
        <v>97</v>
      </c>
      <c r="H99" t="s">
        <v>25</v>
      </c>
      <c r="I99">
        <v>168.450283177778</v>
      </c>
    </row>
    <row r="100" spans="1:9" x14ac:dyDescent="0.3">
      <c r="A100" t="s">
        <v>99</v>
      </c>
      <c r="B100" t="s">
        <v>25</v>
      </c>
      <c r="C100">
        <f>'V3'!C101</f>
        <v>0</v>
      </c>
      <c r="G100" t="s">
        <v>98</v>
      </c>
      <c r="H100" t="s">
        <v>25</v>
      </c>
    </row>
    <row r="101" spans="1:9" x14ac:dyDescent="0.3">
      <c r="C101">
        <f>'V3'!C102</f>
        <v>0</v>
      </c>
      <c r="G101" t="s">
        <v>99</v>
      </c>
      <c r="H101" t="s">
        <v>25</v>
      </c>
      <c r="I101">
        <v>0</v>
      </c>
    </row>
    <row r="102" spans="1:9" x14ac:dyDescent="0.3">
      <c r="A102" t="s">
        <v>100</v>
      </c>
      <c r="B102" t="s">
        <v>101</v>
      </c>
      <c r="C102">
        <f>'V3'!C103</f>
        <v>12</v>
      </c>
    </row>
    <row r="103" spans="1:9" x14ac:dyDescent="0.3">
      <c r="A103" t="s">
        <v>102</v>
      </c>
      <c r="B103" t="s">
        <v>101</v>
      </c>
      <c r="C103">
        <f>'V3'!C104</f>
        <v>0</v>
      </c>
      <c r="G103" t="s">
        <v>100</v>
      </c>
      <c r="H103" t="s">
        <v>101</v>
      </c>
      <c r="I103">
        <v>12</v>
      </c>
    </row>
    <row r="104" spans="1:9" x14ac:dyDescent="0.3">
      <c r="C104">
        <f>'V3'!C105</f>
        <v>0</v>
      </c>
      <c r="G104" t="s">
        <v>102</v>
      </c>
      <c r="H104" t="s">
        <v>101</v>
      </c>
    </row>
    <row r="105" spans="1:9" x14ac:dyDescent="0.3">
      <c r="A105" t="s">
        <v>103</v>
      </c>
      <c r="C105">
        <f>'V3'!C106</f>
        <v>0</v>
      </c>
    </row>
    <row r="106" spans="1:9" x14ac:dyDescent="0.3">
      <c r="A106" t="s">
        <v>104</v>
      </c>
      <c r="B106" t="s">
        <v>25</v>
      </c>
      <c r="C106">
        <f>'V3'!C107</f>
        <v>1724.1774253106</v>
      </c>
      <c r="G106" t="s">
        <v>103</v>
      </c>
    </row>
    <row r="107" spans="1:9" x14ac:dyDescent="0.3">
      <c r="A107" t="s">
        <v>105</v>
      </c>
      <c r="B107" t="s">
        <v>25</v>
      </c>
      <c r="C107">
        <f>'V3'!C108</f>
        <v>1215.36850219851</v>
      </c>
      <c r="G107" t="s">
        <v>104</v>
      </c>
      <c r="H107" t="s">
        <v>25</v>
      </c>
      <c r="I107">
        <v>1724.1774253106</v>
      </c>
    </row>
    <row r="108" spans="1:9" x14ac:dyDescent="0.3">
      <c r="A108" t="s">
        <v>106</v>
      </c>
      <c r="B108" t="s">
        <v>25</v>
      </c>
      <c r="C108">
        <f>'V3'!C109</f>
        <v>757.21545670513797</v>
      </c>
      <c r="G108" t="s">
        <v>105</v>
      </c>
      <c r="H108" t="s">
        <v>25</v>
      </c>
      <c r="I108">
        <v>1215.36850219851</v>
      </c>
    </row>
    <row r="109" spans="1:9" x14ac:dyDescent="0.3">
      <c r="A109" t="s">
        <v>107</v>
      </c>
      <c r="B109" t="s">
        <v>25</v>
      </c>
      <c r="C109">
        <f>'V3'!C110</f>
        <v>197.61470248963801</v>
      </c>
      <c r="G109" t="s">
        <v>106</v>
      </c>
      <c r="H109" t="s">
        <v>25</v>
      </c>
      <c r="I109">
        <v>697.21776555782697</v>
      </c>
    </row>
    <row r="110" spans="1:9" x14ac:dyDescent="0.3">
      <c r="A110" t="s">
        <v>108</v>
      </c>
      <c r="B110" t="s">
        <v>25</v>
      </c>
      <c r="C110">
        <f>'V3'!C111</f>
        <v>4.7217694598781996</v>
      </c>
      <c r="G110" t="s">
        <v>107</v>
      </c>
      <c r="H110" t="s">
        <v>25</v>
      </c>
      <c r="I110">
        <v>134.60935029214099</v>
      </c>
    </row>
    <row r="111" spans="1:9" x14ac:dyDescent="0.3">
      <c r="A111" t="s">
        <v>109</v>
      </c>
      <c r="B111" t="s">
        <v>25</v>
      </c>
      <c r="C111">
        <f>'V3'!C112</f>
        <v>0</v>
      </c>
      <c r="G111" t="s">
        <v>108</v>
      </c>
      <c r="H111" t="s">
        <v>25</v>
      </c>
      <c r="I111">
        <v>0</v>
      </c>
    </row>
    <row r="112" spans="1:9" x14ac:dyDescent="0.3">
      <c r="A112" t="s">
        <v>110</v>
      </c>
      <c r="B112" t="s">
        <v>25</v>
      </c>
      <c r="C112">
        <f>'V3'!C113</f>
        <v>0</v>
      </c>
      <c r="G112" t="s">
        <v>109</v>
      </c>
      <c r="H112" t="s">
        <v>25</v>
      </c>
      <c r="I112">
        <v>0</v>
      </c>
    </row>
    <row r="113" spans="1:9" x14ac:dyDescent="0.3">
      <c r="A113" t="s">
        <v>111</v>
      </c>
      <c r="B113" t="s">
        <v>25</v>
      </c>
      <c r="C113">
        <f>'V3'!C114</f>
        <v>0</v>
      </c>
      <c r="G113" t="s">
        <v>110</v>
      </c>
      <c r="H113" t="s">
        <v>25</v>
      </c>
      <c r="I113">
        <v>0</v>
      </c>
    </row>
    <row r="114" spans="1:9" x14ac:dyDescent="0.3">
      <c r="A114" t="s">
        <v>112</v>
      </c>
      <c r="B114" t="s">
        <v>25</v>
      </c>
      <c r="C114">
        <f>'V3'!C115</f>
        <v>3.42650135414635</v>
      </c>
      <c r="G114" t="s">
        <v>111</v>
      </c>
      <c r="H114" t="s">
        <v>25</v>
      </c>
      <c r="I114">
        <v>0</v>
      </c>
    </row>
    <row r="115" spans="1:9" x14ac:dyDescent="0.3">
      <c r="A115" t="s">
        <v>113</v>
      </c>
      <c r="B115" t="s">
        <v>25</v>
      </c>
      <c r="C115">
        <f>'V3'!C116</f>
        <v>351.407649498647</v>
      </c>
      <c r="G115" t="s">
        <v>112</v>
      </c>
      <c r="H115" t="s">
        <v>25</v>
      </c>
      <c r="I115">
        <v>0</v>
      </c>
    </row>
    <row r="116" spans="1:9" x14ac:dyDescent="0.3">
      <c r="A116" t="s">
        <v>114</v>
      </c>
      <c r="B116" t="s">
        <v>25</v>
      </c>
      <c r="C116">
        <f>'V3'!C117</f>
        <v>917.70062123675996</v>
      </c>
      <c r="G116" t="s">
        <v>113</v>
      </c>
      <c r="H116" t="s">
        <v>25</v>
      </c>
      <c r="I116">
        <v>311.91736454709297</v>
      </c>
    </row>
    <row r="117" spans="1:9" x14ac:dyDescent="0.3">
      <c r="A117" t="s">
        <v>115</v>
      </c>
      <c r="B117" t="s">
        <v>25</v>
      </c>
      <c r="C117">
        <f>'V3'!C118</f>
        <v>1598.1810937544401</v>
      </c>
      <c r="G117" t="s">
        <v>114</v>
      </c>
      <c r="H117" t="s">
        <v>25</v>
      </c>
      <c r="I117">
        <v>917.70062123675996</v>
      </c>
    </row>
    <row r="118" spans="1:9" x14ac:dyDescent="0.3">
      <c r="C118">
        <f>'V3'!C119</f>
        <v>0</v>
      </c>
      <c r="G118" t="s">
        <v>115</v>
      </c>
      <c r="H118" t="s">
        <v>25</v>
      </c>
      <c r="I118">
        <v>1598.1810937544401</v>
      </c>
    </row>
    <row r="119" spans="1:9" x14ac:dyDescent="0.3">
      <c r="A119" t="s">
        <v>116</v>
      </c>
      <c r="C119">
        <f>'V3'!C120</f>
        <v>0</v>
      </c>
    </row>
    <row r="120" spans="1:9" x14ac:dyDescent="0.3">
      <c r="A120" t="s">
        <v>104</v>
      </c>
      <c r="B120" t="s">
        <v>25</v>
      </c>
      <c r="C120">
        <f>'V3'!C121</f>
        <v>1759.5139690357901</v>
      </c>
      <c r="G120" t="s">
        <v>116</v>
      </c>
    </row>
    <row r="121" spans="1:9" x14ac:dyDescent="0.3">
      <c r="A121" t="s">
        <v>105</v>
      </c>
      <c r="B121" t="s">
        <v>25</v>
      </c>
      <c r="C121">
        <f>'V3'!C122</f>
        <v>1239.6917813037501</v>
      </c>
      <c r="G121" t="s">
        <v>104</v>
      </c>
      <c r="H121" t="s">
        <v>25</v>
      </c>
      <c r="I121">
        <v>1759.5139690357901</v>
      </c>
    </row>
    <row r="122" spans="1:9" x14ac:dyDescent="0.3">
      <c r="A122" t="s">
        <v>106</v>
      </c>
      <c r="B122" t="s">
        <v>25</v>
      </c>
      <c r="C122">
        <f>'V3'!C123</f>
        <v>778.74950404981303</v>
      </c>
      <c r="G122" t="s">
        <v>105</v>
      </c>
      <c r="H122" t="s">
        <v>25</v>
      </c>
      <c r="I122">
        <v>1239.6917813037501</v>
      </c>
    </row>
    <row r="123" spans="1:9" x14ac:dyDescent="0.3">
      <c r="A123" t="s">
        <v>107</v>
      </c>
      <c r="B123" t="s">
        <v>25</v>
      </c>
      <c r="C123">
        <f>'V3'!C124</f>
        <v>203.58526529744</v>
      </c>
      <c r="G123" t="s">
        <v>106</v>
      </c>
      <c r="H123" t="s">
        <v>25</v>
      </c>
      <c r="I123">
        <v>718.13498798001103</v>
      </c>
    </row>
    <row r="124" spans="1:9" x14ac:dyDescent="0.3">
      <c r="A124" t="s">
        <v>108</v>
      </c>
      <c r="B124" t="s">
        <v>25</v>
      </c>
      <c r="C124">
        <f>'V3'!C125</f>
        <v>4.73068802764009</v>
      </c>
      <c r="G124" t="s">
        <v>107</v>
      </c>
      <c r="H124" t="s">
        <v>25</v>
      </c>
      <c r="I124">
        <v>138.902952820888</v>
      </c>
    </row>
    <row r="125" spans="1:9" x14ac:dyDescent="0.3">
      <c r="A125" t="s">
        <v>109</v>
      </c>
      <c r="B125" t="s">
        <v>25</v>
      </c>
      <c r="C125">
        <f>'V3'!C126</f>
        <v>0</v>
      </c>
      <c r="G125" t="s">
        <v>108</v>
      </c>
      <c r="H125" t="s">
        <v>25</v>
      </c>
      <c r="I125">
        <v>0</v>
      </c>
    </row>
    <row r="126" spans="1:9" x14ac:dyDescent="0.3">
      <c r="A126" t="s">
        <v>110</v>
      </c>
      <c r="B126" t="s">
        <v>25</v>
      </c>
      <c r="C126">
        <f>'V3'!C127</f>
        <v>0</v>
      </c>
      <c r="G126" t="s">
        <v>109</v>
      </c>
      <c r="H126" t="s">
        <v>25</v>
      </c>
      <c r="I126">
        <v>0</v>
      </c>
    </row>
    <row r="127" spans="1:9" x14ac:dyDescent="0.3">
      <c r="A127" t="s">
        <v>111</v>
      </c>
      <c r="B127" t="s">
        <v>25</v>
      </c>
      <c r="C127">
        <f>'V3'!C128</f>
        <v>0</v>
      </c>
      <c r="G127" t="s">
        <v>110</v>
      </c>
      <c r="H127" t="s">
        <v>25</v>
      </c>
      <c r="I127">
        <v>0</v>
      </c>
    </row>
    <row r="128" spans="1:9" x14ac:dyDescent="0.3">
      <c r="A128" t="s">
        <v>112</v>
      </c>
      <c r="B128" t="s">
        <v>25</v>
      </c>
      <c r="C128">
        <f>'V3'!C129</f>
        <v>3.42650135414635</v>
      </c>
      <c r="G128" t="s">
        <v>111</v>
      </c>
      <c r="H128" t="s">
        <v>25</v>
      </c>
      <c r="I128">
        <v>0</v>
      </c>
    </row>
    <row r="129" spans="1:9" x14ac:dyDescent="0.3">
      <c r="A129" t="s">
        <v>113</v>
      </c>
      <c r="B129" t="s">
        <v>25</v>
      </c>
      <c r="C129">
        <f>'V3'!C130</f>
        <v>358.616793893119</v>
      </c>
      <c r="G129" t="s">
        <v>112</v>
      </c>
      <c r="H129" t="s">
        <v>25</v>
      </c>
      <c r="I129">
        <v>0</v>
      </c>
    </row>
    <row r="130" spans="1:9" x14ac:dyDescent="0.3">
      <c r="A130" t="s">
        <v>114</v>
      </c>
      <c r="B130" t="s">
        <v>25</v>
      </c>
      <c r="C130">
        <f>'V3'!C131</f>
        <v>935.36951518425303</v>
      </c>
      <c r="G130" t="s">
        <v>113</v>
      </c>
      <c r="H130" t="s">
        <v>25</v>
      </c>
      <c r="I130">
        <v>318.62510378367102</v>
      </c>
    </row>
    <row r="131" spans="1:9" x14ac:dyDescent="0.3">
      <c r="A131" t="s">
        <v>115</v>
      </c>
      <c r="B131" t="s">
        <v>25</v>
      </c>
      <c r="C131">
        <f>'V3'!C132</f>
        <v>1629.44330511013</v>
      </c>
      <c r="G131" t="s">
        <v>114</v>
      </c>
      <c r="H131" t="s">
        <v>25</v>
      </c>
      <c r="I131">
        <v>935.36951518425303</v>
      </c>
    </row>
    <row r="132" spans="1:9" x14ac:dyDescent="0.3">
      <c r="C132">
        <f>'V3'!C133</f>
        <v>0</v>
      </c>
      <c r="G132" t="s">
        <v>115</v>
      </c>
      <c r="H132" t="s">
        <v>25</v>
      </c>
      <c r="I132">
        <v>1629.44330511013</v>
      </c>
    </row>
    <row r="133" spans="1:9" x14ac:dyDescent="0.3">
      <c r="A133" t="s">
        <v>117</v>
      </c>
      <c r="C133">
        <f>'V3'!C134</f>
        <v>0</v>
      </c>
    </row>
    <row r="134" spans="1:9" x14ac:dyDescent="0.3">
      <c r="A134" s="76" t="s">
        <v>104</v>
      </c>
      <c r="B134" t="s">
        <v>25</v>
      </c>
      <c r="C134">
        <f>'V3'!C135</f>
        <v>1584.8758453790799</v>
      </c>
      <c r="G134" t="s">
        <v>117</v>
      </c>
    </row>
    <row r="135" spans="1:9" x14ac:dyDescent="0.3">
      <c r="A135" s="76" t="s">
        <v>105</v>
      </c>
      <c r="B135" t="s">
        <v>25</v>
      </c>
      <c r="C135">
        <f>'V3'!C136</f>
        <v>1272.9571802497401</v>
      </c>
      <c r="G135" t="s">
        <v>104</v>
      </c>
      <c r="H135" t="s">
        <v>25</v>
      </c>
      <c r="I135">
        <v>1584.8758453790799</v>
      </c>
    </row>
    <row r="136" spans="1:9" x14ac:dyDescent="0.3">
      <c r="A136" s="76" t="s">
        <v>106</v>
      </c>
      <c r="B136" t="s">
        <v>25</v>
      </c>
      <c r="C136">
        <f>'V3'!C137</f>
        <v>1337.5938926982301</v>
      </c>
      <c r="G136" t="s">
        <v>105</v>
      </c>
      <c r="H136" t="s">
        <v>25</v>
      </c>
      <c r="I136">
        <v>1272.9571802497401</v>
      </c>
    </row>
    <row r="137" spans="1:9" x14ac:dyDescent="0.3">
      <c r="A137" s="76" t="s">
        <v>107</v>
      </c>
      <c r="B137" t="s">
        <v>25</v>
      </c>
      <c r="C137">
        <f>'V3'!C138</f>
        <v>1040.0723800042699</v>
      </c>
      <c r="G137" t="s">
        <v>106</v>
      </c>
      <c r="H137" t="s">
        <v>25</v>
      </c>
      <c r="I137">
        <v>1338.62882449527</v>
      </c>
    </row>
    <row r="138" spans="1:9" x14ac:dyDescent="0.3">
      <c r="A138" t="s">
        <v>108</v>
      </c>
      <c r="B138" t="s">
        <v>25</v>
      </c>
      <c r="C138">
        <f>'V3'!C139</f>
        <v>647.110147084917</v>
      </c>
      <c r="G138" t="s">
        <v>107</v>
      </c>
      <c r="H138" t="s">
        <v>25</v>
      </c>
      <c r="I138">
        <v>1040.7648261491699</v>
      </c>
    </row>
    <row r="139" spans="1:9" x14ac:dyDescent="0.3">
      <c r="A139" t="s">
        <v>109</v>
      </c>
      <c r="B139" t="s">
        <v>25</v>
      </c>
      <c r="C139">
        <f>'V3'!C140</f>
        <v>513.25810718628497</v>
      </c>
      <c r="G139" t="s">
        <v>108</v>
      </c>
      <c r="H139" t="s">
        <v>25</v>
      </c>
      <c r="I139">
        <v>647.110147084917</v>
      </c>
    </row>
    <row r="140" spans="1:9" x14ac:dyDescent="0.3">
      <c r="A140" t="s">
        <v>110</v>
      </c>
      <c r="B140" t="s">
        <v>25</v>
      </c>
      <c r="C140">
        <f>'V3'!C141</f>
        <v>377.64631908859297</v>
      </c>
      <c r="G140" t="s">
        <v>109</v>
      </c>
      <c r="H140" t="s">
        <v>25</v>
      </c>
      <c r="I140">
        <v>513.25810718628497</v>
      </c>
    </row>
    <row r="141" spans="1:9" x14ac:dyDescent="0.3">
      <c r="A141" t="s">
        <v>111</v>
      </c>
      <c r="B141" t="s">
        <v>25</v>
      </c>
      <c r="C141">
        <f>'V3'!C142</f>
        <v>348.32236996984301</v>
      </c>
      <c r="G141" t="s">
        <v>110</v>
      </c>
      <c r="H141" t="s">
        <v>25</v>
      </c>
      <c r="I141">
        <v>377.64631908859297</v>
      </c>
    </row>
    <row r="142" spans="1:9" x14ac:dyDescent="0.3">
      <c r="A142" t="s">
        <v>112</v>
      </c>
      <c r="B142" t="s">
        <v>25</v>
      </c>
      <c r="C142">
        <f>'V3'!C143</f>
        <v>559.83724121980299</v>
      </c>
      <c r="G142" t="s">
        <v>111</v>
      </c>
      <c r="H142" t="s">
        <v>25</v>
      </c>
      <c r="I142">
        <v>348.32236996984301</v>
      </c>
    </row>
    <row r="143" spans="1:9" x14ac:dyDescent="0.3">
      <c r="A143" s="76" t="s">
        <v>113</v>
      </c>
      <c r="B143" t="s">
        <v>25</v>
      </c>
      <c r="C143">
        <f>'V3'!C144</f>
        <v>989.82532937723295</v>
      </c>
      <c r="G143" t="s">
        <v>112</v>
      </c>
      <c r="H143" t="s">
        <v>25</v>
      </c>
      <c r="I143">
        <v>559.83724121980299</v>
      </c>
    </row>
    <row r="144" spans="1:9" x14ac:dyDescent="0.3">
      <c r="A144" s="76" t="s">
        <v>114</v>
      </c>
      <c r="B144" t="s">
        <v>25</v>
      </c>
      <c r="C144">
        <f>'V3'!C145</f>
        <v>1139.1099459690099</v>
      </c>
      <c r="G144" t="s">
        <v>113</v>
      </c>
      <c r="H144" t="s">
        <v>25</v>
      </c>
      <c r="I144">
        <v>990.61189790785295</v>
      </c>
    </row>
    <row r="145" spans="1:9" x14ac:dyDescent="0.3">
      <c r="A145" s="76" t="s">
        <v>115</v>
      </c>
      <c r="B145" t="s">
        <v>25</v>
      </c>
      <c r="C145">
        <f>'V3'!C146</f>
        <v>1480.0589678005399</v>
      </c>
      <c r="G145" t="s">
        <v>114</v>
      </c>
      <c r="H145" t="s">
        <v>25</v>
      </c>
      <c r="I145">
        <v>1139.1099459690099</v>
      </c>
    </row>
    <row r="146" spans="1:9" x14ac:dyDescent="0.3">
      <c r="C146">
        <f>'V3'!C147</f>
        <v>0</v>
      </c>
      <c r="G146" t="s">
        <v>115</v>
      </c>
      <c r="H146" t="s">
        <v>25</v>
      </c>
      <c r="I146">
        <v>1480.0589678005399</v>
      </c>
    </row>
    <row r="147" spans="1:9" x14ac:dyDescent="0.3">
      <c r="A147" t="s">
        <v>118</v>
      </c>
      <c r="C147">
        <f>'V3'!C148</f>
        <v>0</v>
      </c>
    </row>
    <row r="148" spans="1:9" x14ac:dyDescent="0.3">
      <c r="A148" s="76" t="s">
        <v>104</v>
      </c>
      <c r="B148" t="s">
        <v>25</v>
      </c>
      <c r="C148">
        <f>'V3'!C149</f>
        <v>830.94719187609905</v>
      </c>
      <c r="G148" t="s">
        <v>118</v>
      </c>
    </row>
    <row r="149" spans="1:9" x14ac:dyDescent="0.3">
      <c r="A149" s="76" t="s">
        <v>105</v>
      </c>
      <c r="B149" t="s">
        <v>25</v>
      </c>
      <c r="C149">
        <f>'V3'!C150</f>
        <v>803.55128202662695</v>
      </c>
      <c r="G149" t="s">
        <v>104</v>
      </c>
      <c r="H149" t="s">
        <v>25</v>
      </c>
      <c r="I149">
        <v>830.94719187609905</v>
      </c>
    </row>
    <row r="150" spans="1:9" x14ac:dyDescent="0.3">
      <c r="A150" s="76" t="s">
        <v>106</v>
      </c>
      <c r="B150" t="s">
        <v>25</v>
      </c>
      <c r="C150">
        <f>'V3'!C151</f>
        <v>671.77750734590097</v>
      </c>
      <c r="G150" t="s">
        <v>105</v>
      </c>
      <c r="H150" t="s">
        <v>25</v>
      </c>
      <c r="I150">
        <v>803.55128202662695</v>
      </c>
    </row>
    <row r="151" spans="1:9" x14ac:dyDescent="0.3">
      <c r="A151" s="76" t="s">
        <v>107</v>
      </c>
      <c r="B151" t="s">
        <v>25</v>
      </c>
      <c r="C151">
        <f>'V3'!C152</f>
        <v>499.75408439843198</v>
      </c>
      <c r="G151" t="s">
        <v>106</v>
      </c>
      <c r="H151" t="s">
        <v>25</v>
      </c>
      <c r="I151">
        <v>672.24866222778803</v>
      </c>
    </row>
    <row r="152" spans="1:9" x14ac:dyDescent="0.3">
      <c r="A152" t="s">
        <v>108</v>
      </c>
      <c r="B152" t="s">
        <v>25</v>
      </c>
      <c r="C152">
        <f>'V3'!C153</f>
        <v>247.69656329306301</v>
      </c>
      <c r="G152" t="s">
        <v>107</v>
      </c>
      <c r="H152" t="s">
        <v>25</v>
      </c>
      <c r="I152">
        <v>500.075721644498</v>
      </c>
    </row>
    <row r="153" spans="1:9" x14ac:dyDescent="0.3">
      <c r="A153" t="s">
        <v>109</v>
      </c>
      <c r="B153" t="s">
        <v>25</v>
      </c>
      <c r="C153">
        <f>'V3'!C154</f>
        <v>169.067278613833</v>
      </c>
      <c r="G153" t="s">
        <v>108</v>
      </c>
      <c r="H153" t="s">
        <v>25</v>
      </c>
      <c r="I153">
        <v>247.69656329306301</v>
      </c>
    </row>
    <row r="154" spans="1:9" x14ac:dyDescent="0.3">
      <c r="A154" t="s">
        <v>110</v>
      </c>
      <c r="B154" t="s">
        <v>25</v>
      </c>
      <c r="C154">
        <f>'V3'!C155</f>
        <v>84.727106763188402</v>
      </c>
      <c r="G154" t="s">
        <v>109</v>
      </c>
      <c r="H154" t="s">
        <v>25</v>
      </c>
      <c r="I154">
        <v>169.067278613833</v>
      </c>
    </row>
    <row r="155" spans="1:9" x14ac:dyDescent="0.3">
      <c r="A155" t="s">
        <v>111</v>
      </c>
      <c r="B155" t="s">
        <v>25</v>
      </c>
      <c r="C155">
        <f>'V3'!C156</f>
        <v>64.218571655519</v>
      </c>
      <c r="G155" t="s">
        <v>110</v>
      </c>
      <c r="H155" t="s">
        <v>25</v>
      </c>
      <c r="I155">
        <v>84.727106763188402</v>
      </c>
    </row>
    <row r="156" spans="1:9" x14ac:dyDescent="0.3">
      <c r="A156" t="s">
        <v>112</v>
      </c>
      <c r="B156" t="s">
        <v>25</v>
      </c>
      <c r="C156">
        <f>'V3'!C157</f>
        <v>188.06741683546699</v>
      </c>
      <c r="G156" t="s">
        <v>111</v>
      </c>
      <c r="H156" t="s">
        <v>25</v>
      </c>
      <c r="I156">
        <v>64.218571655519</v>
      </c>
    </row>
    <row r="157" spans="1:9" x14ac:dyDescent="0.3">
      <c r="A157" s="76" t="s">
        <v>113</v>
      </c>
      <c r="B157" t="s">
        <v>25</v>
      </c>
      <c r="C157">
        <f>'V3'!C158</f>
        <v>432.537250274879</v>
      </c>
      <c r="G157" t="s">
        <v>112</v>
      </c>
      <c r="H157" t="s">
        <v>25</v>
      </c>
      <c r="I157">
        <v>188.06741683546699</v>
      </c>
    </row>
    <row r="158" spans="1:9" x14ac:dyDescent="0.3">
      <c r="A158" s="76" t="s">
        <v>114</v>
      </c>
      <c r="B158" t="s">
        <v>25</v>
      </c>
      <c r="C158">
        <f>'V3'!C159</f>
        <v>528.57941588181802</v>
      </c>
      <c r="G158" t="s">
        <v>113</v>
      </c>
      <c r="H158" t="s">
        <v>25</v>
      </c>
      <c r="I158">
        <v>432.87841487296203</v>
      </c>
    </row>
    <row r="159" spans="1:9" x14ac:dyDescent="0.3">
      <c r="A159" s="76" t="s">
        <v>115</v>
      </c>
      <c r="B159" t="s">
        <v>25</v>
      </c>
      <c r="C159">
        <f>'V3'!C160</f>
        <v>731.816896237332</v>
      </c>
      <c r="G159" t="s">
        <v>114</v>
      </c>
      <c r="H159" t="s">
        <v>25</v>
      </c>
      <c r="I159">
        <v>528.57941588181802</v>
      </c>
    </row>
    <row r="160" spans="1:9" x14ac:dyDescent="0.3">
      <c r="C160">
        <f>'V3'!C161</f>
        <v>0</v>
      </c>
      <c r="G160" t="s">
        <v>115</v>
      </c>
      <c r="H160" t="s">
        <v>25</v>
      </c>
      <c r="I160">
        <v>731.816896237332</v>
      </c>
    </row>
    <row r="161" spans="1:9" x14ac:dyDescent="0.3">
      <c r="A161" t="s">
        <v>119</v>
      </c>
      <c r="C161">
        <f>'V3'!C162</f>
        <v>0</v>
      </c>
    </row>
    <row r="162" spans="1:9" x14ac:dyDescent="0.3">
      <c r="A162" s="76" t="s">
        <v>104</v>
      </c>
      <c r="B162" t="s">
        <v>25</v>
      </c>
      <c r="C162">
        <f>'V3'!C163</f>
        <v>500.86079999999998</v>
      </c>
      <c r="G162" t="s">
        <v>119</v>
      </c>
    </row>
    <row r="163" spans="1:9" x14ac:dyDescent="0.3">
      <c r="A163" s="76" t="s">
        <v>105</v>
      </c>
      <c r="B163" t="s">
        <v>25</v>
      </c>
      <c r="C163">
        <f>'V3'!C164</f>
        <v>452.3904</v>
      </c>
      <c r="G163" t="s">
        <v>104</v>
      </c>
      <c r="H163" t="s">
        <v>25</v>
      </c>
      <c r="I163">
        <v>500.86079999999998</v>
      </c>
    </row>
    <row r="164" spans="1:9" x14ac:dyDescent="0.3">
      <c r="A164" s="76" t="s">
        <v>106</v>
      </c>
      <c r="B164" t="s">
        <v>25</v>
      </c>
      <c r="C164">
        <f>'V3'!C165</f>
        <v>500.86079999999998</v>
      </c>
      <c r="G164" t="s">
        <v>105</v>
      </c>
      <c r="H164" t="s">
        <v>25</v>
      </c>
      <c r="I164">
        <v>452.3904</v>
      </c>
    </row>
    <row r="165" spans="1:9" x14ac:dyDescent="0.3">
      <c r="A165" s="76" t="s">
        <v>107</v>
      </c>
      <c r="B165" t="s">
        <v>25</v>
      </c>
      <c r="C165">
        <f>'V3'!C166</f>
        <v>484.70400000000001</v>
      </c>
      <c r="G165" t="s">
        <v>106</v>
      </c>
      <c r="H165" t="s">
        <v>25</v>
      </c>
      <c r="I165">
        <v>500.86079999999998</v>
      </c>
    </row>
    <row r="166" spans="1:9" x14ac:dyDescent="0.3">
      <c r="A166" t="s">
        <v>108</v>
      </c>
      <c r="B166" t="s">
        <v>25</v>
      </c>
      <c r="C166">
        <f>'V3'!C167</f>
        <v>500.86079999999998</v>
      </c>
      <c r="G166" t="s">
        <v>107</v>
      </c>
      <c r="H166" t="s">
        <v>25</v>
      </c>
      <c r="I166">
        <v>484.70400000000001</v>
      </c>
    </row>
    <row r="167" spans="1:9" x14ac:dyDescent="0.3">
      <c r="A167" t="s">
        <v>109</v>
      </c>
      <c r="B167" t="s">
        <v>25</v>
      </c>
      <c r="C167">
        <f>'V3'!C168</f>
        <v>484.70400000000001</v>
      </c>
      <c r="G167" t="s">
        <v>108</v>
      </c>
      <c r="H167" t="s">
        <v>25</v>
      </c>
      <c r="I167">
        <v>500.86079999999998</v>
      </c>
    </row>
    <row r="168" spans="1:9" x14ac:dyDescent="0.3">
      <c r="A168" t="s">
        <v>110</v>
      </c>
      <c r="B168" t="s">
        <v>25</v>
      </c>
      <c r="C168">
        <f>'V3'!C169</f>
        <v>500.86079999999998</v>
      </c>
      <c r="G168" t="s">
        <v>109</v>
      </c>
      <c r="H168" t="s">
        <v>25</v>
      </c>
      <c r="I168">
        <v>484.70400000000001</v>
      </c>
    </row>
    <row r="169" spans="1:9" x14ac:dyDescent="0.3">
      <c r="A169" t="s">
        <v>111</v>
      </c>
      <c r="B169" t="s">
        <v>25</v>
      </c>
      <c r="C169">
        <f>'V3'!C170</f>
        <v>500.86079999999998</v>
      </c>
      <c r="G169" t="s">
        <v>110</v>
      </c>
      <c r="H169" t="s">
        <v>25</v>
      </c>
      <c r="I169">
        <v>500.86079999999998</v>
      </c>
    </row>
    <row r="170" spans="1:9" x14ac:dyDescent="0.3">
      <c r="A170" t="s">
        <v>112</v>
      </c>
      <c r="B170" t="s">
        <v>25</v>
      </c>
      <c r="C170">
        <f>'V3'!C171</f>
        <v>484.70400000000001</v>
      </c>
      <c r="G170" t="s">
        <v>111</v>
      </c>
      <c r="H170" t="s">
        <v>25</v>
      </c>
      <c r="I170">
        <v>500.86079999999998</v>
      </c>
    </row>
    <row r="171" spans="1:9" x14ac:dyDescent="0.3">
      <c r="A171" s="76" t="s">
        <v>113</v>
      </c>
      <c r="B171" t="s">
        <v>25</v>
      </c>
      <c r="C171">
        <f>'V3'!C172</f>
        <v>500.86079999999998</v>
      </c>
      <c r="G171" t="s">
        <v>112</v>
      </c>
      <c r="H171" t="s">
        <v>25</v>
      </c>
      <c r="I171">
        <v>484.70400000000001</v>
      </c>
    </row>
    <row r="172" spans="1:9" x14ac:dyDescent="0.3">
      <c r="A172" s="76" t="s">
        <v>114</v>
      </c>
      <c r="B172" t="s">
        <v>25</v>
      </c>
      <c r="C172">
        <f>'V3'!C173</f>
        <v>484.70400000000001</v>
      </c>
      <c r="G172" t="s">
        <v>113</v>
      </c>
      <c r="H172" t="s">
        <v>25</v>
      </c>
      <c r="I172">
        <v>500.86079999999998</v>
      </c>
    </row>
    <row r="173" spans="1:9" x14ac:dyDescent="0.3">
      <c r="A173" s="76" t="s">
        <v>115</v>
      </c>
      <c r="B173" t="s">
        <v>25</v>
      </c>
      <c r="C173">
        <f>'V3'!C174</f>
        <v>500.86079999999998</v>
      </c>
      <c r="G173" t="s">
        <v>114</v>
      </c>
      <c r="H173" t="s">
        <v>25</v>
      </c>
      <c r="I173">
        <v>484.70400000000001</v>
      </c>
    </row>
    <row r="174" spans="1:9" x14ac:dyDescent="0.3">
      <c r="C174">
        <f>'V3'!C175</f>
        <v>0</v>
      </c>
      <c r="G174" t="s">
        <v>115</v>
      </c>
      <c r="H174" t="s">
        <v>25</v>
      </c>
      <c r="I174">
        <v>500.86079999999998</v>
      </c>
    </row>
    <row r="175" spans="1:9" x14ac:dyDescent="0.3">
      <c r="A175" t="s">
        <v>120</v>
      </c>
      <c r="C175">
        <f>'V3'!C176</f>
        <v>0</v>
      </c>
    </row>
    <row r="176" spans="1:9" x14ac:dyDescent="0.3">
      <c r="A176" s="76" t="s">
        <v>104</v>
      </c>
      <c r="B176" t="s">
        <v>25</v>
      </c>
      <c r="C176">
        <f>'V3'!C177</f>
        <v>155.47713920568</v>
      </c>
      <c r="G176" t="s">
        <v>120</v>
      </c>
    </row>
    <row r="177" spans="1:9" x14ac:dyDescent="0.3">
      <c r="A177" s="76" t="s">
        <v>105</v>
      </c>
      <c r="B177" t="s">
        <v>25</v>
      </c>
      <c r="C177">
        <f>'V3'!C178</f>
        <v>385.25820332832001</v>
      </c>
      <c r="G177" t="s">
        <v>104</v>
      </c>
      <c r="H177" t="s">
        <v>25</v>
      </c>
      <c r="I177">
        <v>155.47713920568</v>
      </c>
    </row>
    <row r="178" spans="1:9" x14ac:dyDescent="0.3">
      <c r="A178" s="76" t="s">
        <v>106</v>
      </c>
      <c r="B178" t="s">
        <v>25</v>
      </c>
      <c r="C178">
        <f>'V3'!C179</f>
        <v>743.15800553651104</v>
      </c>
      <c r="G178" t="s">
        <v>105</v>
      </c>
      <c r="H178" t="s">
        <v>25</v>
      </c>
      <c r="I178">
        <v>385.25820332832001</v>
      </c>
    </row>
    <row r="179" spans="1:9" x14ac:dyDescent="0.3">
      <c r="A179" s="76" t="s">
        <v>107</v>
      </c>
      <c r="B179" t="s">
        <v>25</v>
      </c>
      <c r="C179">
        <f>'V3'!C180</f>
        <v>1008.43987136359</v>
      </c>
      <c r="G179" t="s">
        <v>106</v>
      </c>
      <c r="H179" t="s">
        <v>25</v>
      </c>
      <c r="I179">
        <v>811.15156909296002</v>
      </c>
    </row>
    <row r="180" spans="1:9" x14ac:dyDescent="0.3">
      <c r="A180" t="s">
        <v>108</v>
      </c>
      <c r="B180" t="s">
        <v>25</v>
      </c>
      <c r="C180">
        <f>'V3'!C181</f>
        <v>1115.0704371476099</v>
      </c>
      <c r="G180" t="s">
        <v>107</v>
      </c>
      <c r="H180" t="s">
        <v>25</v>
      </c>
      <c r="I180">
        <v>1166.0380534224</v>
      </c>
    </row>
    <row r="181" spans="1:9" x14ac:dyDescent="0.3">
      <c r="A181" t="s">
        <v>109</v>
      </c>
      <c r="B181" t="s">
        <v>25</v>
      </c>
      <c r="C181">
        <f>'V3'!C182</f>
        <v>1132.31475555511</v>
      </c>
      <c r="G181" t="s">
        <v>108</v>
      </c>
      <c r="H181" t="s">
        <v>25</v>
      </c>
      <c r="I181">
        <v>1318.12552657584</v>
      </c>
    </row>
    <row r="182" spans="1:9" x14ac:dyDescent="0.3">
      <c r="A182" t="s">
        <v>110</v>
      </c>
      <c r="B182" t="s">
        <v>25</v>
      </c>
      <c r="C182">
        <f>'V3'!C183</f>
        <v>1102.9618624311699</v>
      </c>
      <c r="G182" t="s">
        <v>109</v>
      </c>
      <c r="H182" t="s">
        <v>25</v>
      </c>
      <c r="I182">
        <v>1409.6557852128001</v>
      </c>
    </row>
    <row r="183" spans="1:9" x14ac:dyDescent="0.3">
      <c r="A183" t="s">
        <v>111</v>
      </c>
      <c r="B183" t="s">
        <v>25</v>
      </c>
      <c r="C183">
        <f>'V3'!C184</f>
        <v>1105.4058222716601</v>
      </c>
      <c r="G183" t="s">
        <v>110</v>
      </c>
      <c r="H183" t="s">
        <v>25</v>
      </c>
      <c r="I183">
        <v>1330.3895838804001</v>
      </c>
    </row>
    <row r="184" spans="1:9" x14ac:dyDescent="0.3">
      <c r="A184" t="s">
        <v>112</v>
      </c>
      <c r="B184" t="s">
        <v>25</v>
      </c>
      <c r="C184">
        <f>'V3'!C185</f>
        <v>883.14844012588799</v>
      </c>
      <c r="G184" t="s">
        <v>111</v>
      </c>
      <c r="H184" t="s">
        <v>25</v>
      </c>
      <c r="I184">
        <v>1385.60223348216</v>
      </c>
    </row>
    <row r="185" spans="1:9" x14ac:dyDescent="0.3">
      <c r="A185" s="76" t="s">
        <v>113</v>
      </c>
      <c r="B185" t="s">
        <v>25</v>
      </c>
      <c r="C185">
        <f>'V3'!C186</f>
        <v>603.81704641045803</v>
      </c>
      <c r="G185" t="s">
        <v>112</v>
      </c>
      <c r="H185" t="s">
        <v>25</v>
      </c>
      <c r="I185">
        <v>1025.6249163888001</v>
      </c>
    </row>
    <row r="186" spans="1:9" x14ac:dyDescent="0.3">
      <c r="A186" s="76" t="s">
        <v>114</v>
      </c>
      <c r="B186" t="s">
        <v>25</v>
      </c>
      <c r="C186">
        <f>'V3'!C187</f>
        <v>248.4422698608</v>
      </c>
      <c r="G186" t="s">
        <v>113</v>
      </c>
      <c r="H186" t="s">
        <v>25</v>
      </c>
      <c r="I186">
        <v>658.83068798544002</v>
      </c>
    </row>
    <row r="187" spans="1:9" x14ac:dyDescent="0.3">
      <c r="A187" s="76" t="s">
        <v>115</v>
      </c>
      <c r="B187" t="s">
        <v>25</v>
      </c>
      <c r="C187">
        <f>'V3'!C188</f>
        <v>81.590130732239999</v>
      </c>
      <c r="G187" t="s">
        <v>114</v>
      </c>
      <c r="H187" t="s">
        <v>25</v>
      </c>
      <c r="I187">
        <v>248.4422698608</v>
      </c>
    </row>
    <row r="188" spans="1:9" x14ac:dyDescent="0.3">
      <c r="C188">
        <f>'V3'!C189</f>
        <v>0</v>
      </c>
      <c r="G188" t="s">
        <v>115</v>
      </c>
      <c r="H188" t="s">
        <v>25</v>
      </c>
      <c r="I188">
        <v>81.590130732239999</v>
      </c>
    </row>
    <row r="189" spans="1:9" x14ac:dyDescent="0.3">
      <c r="A189" t="s">
        <v>121</v>
      </c>
      <c r="C189">
        <f>'V3'!C190</f>
        <v>0</v>
      </c>
    </row>
    <row r="190" spans="1:9" x14ac:dyDescent="0.3">
      <c r="A190" t="s">
        <v>104</v>
      </c>
      <c r="B190" t="s">
        <v>122</v>
      </c>
      <c r="C190">
        <f>'V3'!C191</f>
        <v>162.13455856859301</v>
      </c>
      <c r="G190" t="s">
        <v>121</v>
      </c>
    </row>
    <row r="191" spans="1:9" x14ac:dyDescent="0.3">
      <c r="A191" t="s">
        <v>105</v>
      </c>
      <c r="B191" t="s">
        <v>122</v>
      </c>
      <c r="C191">
        <f>'V3'!C192</f>
        <v>161.570953150089</v>
      </c>
      <c r="G191" t="s">
        <v>104</v>
      </c>
      <c r="H191" t="s">
        <v>122</v>
      </c>
      <c r="I191">
        <v>162.13455856859301</v>
      </c>
    </row>
    <row r="192" spans="1:9" x14ac:dyDescent="0.3">
      <c r="A192" t="s">
        <v>106</v>
      </c>
      <c r="B192" t="s">
        <v>122</v>
      </c>
      <c r="C192">
        <f>'V3'!C193</f>
        <v>160.03115451131501</v>
      </c>
      <c r="G192" t="s">
        <v>105</v>
      </c>
      <c r="H192" t="s">
        <v>122</v>
      </c>
      <c r="I192">
        <v>161.570953150089</v>
      </c>
    </row>
    <row r="193" spans="1:9" x14ac:dyDescent="0.3">
      <c r="A193" t="s">
        <v>107</v>
      </c>
      <c r="B193" t="s">
        <v>122</v>
      </c>
      <c r="C193">
        <f>'V3'!C194</f>
        <v>157.92775045403701</v>
      </c>
      <c r="G193" t="s">
        <v>106</v>
      </c>
      <c r="H193" t="s">
        <v>122</v>
      </c>
      <c r="I193">
        <v>160.03115451131501</v>
      </c>
    </row>
    <row r="194" spans="1:9" x14ac:dyDescent="0.3">
      <c r="A194" t="s">
        <v>108</v>
      </c>
      <c r="B194" t="s">
        <v>122</v>
      </c>
      <c r="C194">
        <f>'V3'!C195</f>
        <v>155.82434639675901</v>
      </c>
      <c r="G194" t="s">
        <v>107</v>
      </c>
      <c r="H194" t="s">
        <v>122</v>
      </c>
      <c r="I194">
        <v>157.92775045403701</v>
      </c>
    </row>
    <row r="195" spans="1:9" x14ac:dyDescent="0.3">
      <c r="A195" t="s">
        <v>109</v>
      </c>
      <c r="B195" t="s">
        <v>122</v>
      </c>
      <c r="C195">
        <f>'V3'!C196</f>
        <v>154.28454775798599</v>
      </c>
      <c r="G195" t="s">
        <v>108</v>
      </c>
      <c r="H195" t="s">
        <v>122</v>
      </c>
      <c r="I195">
        <v>155.82434639675901</v>
      </c>
    </row>
    <row r="196" spans="1:9" x14ac:dyDescent="0.3">
      <c r="A196" t="s">
        <v>110</v>
      </c>
      <c r="B196" t="s">
        <v>122</v>
      </c>
      <c r="C196">
        <f>'V3'!C197</f>
        <v>153.72094233948201</v>
      </c>
      <c r="G196" t="s">
        <v>109</v>
      </c>
      <c r="H196" t="s">
        <v>122</v>
      </c>
      <c r="I196">
        <v>154.28454775798599</v>
      </c>
    </row>
    <row r="197" spans="1:9" x14ac:dyDescent="0.3">
      <c r="A197" t="s">
        <v>111</v>
      </c>
      <c r="B197" t="s">
        <v>122</v>
      </c>
      <c r="C197">
        <f>'V3'!C198</f>
        <v>154.28454775798599</v>
      </c>
      <c r="G197" t="s">
        <v>110</v>
      </c>
      <c r="H197" t="s">
        <v>122</v>
      </c>
      <c r="I197">
        <v>153.72094233948201</v>
      </c>
    </row>
    <row r="198" spans="1:9" x14ac:dyDescent="0.3">
      <c r="A198" t="s">
        <v>112</v>
      </c>
      <c r="B198" t="s">
        <v>122</v>
      </c>
      <c r="C198">
        <f>'V3'!C199</f>
        <v>155.82434639675901</v>
      </c>
      <c r="G198" t="s">
        <v>111</v>
      </c>
      <c r="H198" t="s">
        <v>122</v>
      </c>
      <c r="I198">
        <v>154.28454775798599</v>
      </c>
    </row>
    <row r="199" spans="1:9" x14ac:dyDescent="0.3">
      <c r="A199" t="s">
        <v>113</v>
      </c>
      <c r="B199" t="s">
        <v>122</v>
      </c>
      <c r="C199">
        <f>'V3'!C200</f>
        <v>157.92775045403701</v>
      </c>
      <c r="G199" t="s">
        <v>112</v>
      </c>
      <c r="H199" t="s">
        <v>122</v>
      </c>
      <c r="I199">
        <v>155.82434639675901</v>
      </c>
    </row>
    <row r="200" spans="1:9" x14ac:dyDescent="0.3">
      <c r="A200" t="s">
        <v>114</v>
      </c>
      <c r="B200" t="s">
        <v>122</v>
      </c>
      <c r="C200">
        <f>'V3'!C201</f>
        <v>160.03115451131501</v>
      </c>
      <c r="G200" t="s">
        <v>113</v>
      </c>
      <c r="H200" t="s">
        <v>122</v>
      </c>
      <c r="I200">
        <v>157.92775045403701</v>
      </c>
    </row>
    <row r="201" spans="1:9" x14ac:dyDescent="0.3">
      <c r="A201" t="s">
        <v>115</v>
      </c>
      <c r="B201" t="s">
        <v>122</v>
      </c>
      <c r="C201">
        <f>'V3'!C202</f>
        <v>161.570953150089</v>
      </c>
      <c r="G201" t="s">
        <v>114</v>
      </c>
      <c r="H201" t="s">
        <v>122</v>
      </c>
      <c r="I201">
        <v>160.03115451131501</v>
      </c>
    </row>
    <row r="202" spans="1:9" x14ac:dyDescent="0.3">
      <c r="C202">
        <f>'V3'!C203</f>
        <v>0</v>
      </c>
      <c r="G202" t="s">
        <v>115</v>
      </c>
      <c r="H202" t="s">
        <v>122</v>
      </c>
      <c r="I202">
        <v>161.570953150089</v>
      </c>
    </row>
    <row r="203" spans="1:9" x14ac:dyDescent="0.3">
      <c r="A203" t="s">
        <v>123</v>
      </c>
      <c r="C203">
        <f>'V3'!C204</f>
        <v>0</v>
      </c>
    </row>
    <row r="204" spans="1:9" x14ac:dyDescent="0.3">
      <c r="A204" t="s">
        <v>104</v>
      </c>
      <c r="B204" t="s">
        <v>122</v>
      </c>
      <c r="C204">
        <f>'V3'!C205</f>
        <v>73.572126669358894</v>
      </c>
      <c r="G204" t="s">
        <v>123</v>
      </c>
    </row>
    <row r="205" spans="1:9" x14ac:dyDescent="0.3">
      <c r="A205" t="s">
        <v>105</v>
      </c>
      <c r="B205" t="s">
        <v>122</v>
      </c>
      <c r="C205">
        <f>'V3'!C206</f>
        <v>90.649650622055702</v>
      </c>
      <c r="G205" t="s">
        <v>104</v>
      </c>
      <c r="H205" t="s">
        <v>122</v>
      </c>
      <c r="I205">
        <v>73.572126669358894</v>
      </c>
    </row>
    <row r="206" spans="1:9" x14ac:dyDescent="0.3">
      <c r="A206" t="s">
        <v>106</v>
      </c>
      <c r="B206" t="s">
        <v>122</v>
      </c>
      <c r="C206">
        <f>'V3'!C207</f>
        <v>72.854520382745406</v>
      </c>
      <c r="G206" t="s">
        <v>105</v>
      </c>
      <c r="H206" t="s">
        <v>122</v>
      </c>
      <c r="I206">
        <v>90.649650622055702</v>
      </c>
    </row>
    <row r="207" spans="1:9" x14ac:dyDescent="0.3">
      <c r="A207" t="s">
        <v>107</v>
      </c>
      <c r="B207" t="s">
        <v>122</v>
      </c>
      <c r="C207">
        <f>'V3'!C208</f>
        <v>73.356530479324704</v>
      </c>
      <c r="G207" t="s">
        <v>106</v>
      </c>
      <c r="H207" t="s">
        <v>122</v>
      </c>
      <c r="I207">
        <v>72.854520382745406</v>
      </c>
    </row>
    <row r="208" spans="1:9" x14ac:dyDescent="0.3">
      <c r="A208" t="s">
        <v>108</v>
      </c>
      <c r="B208" t="s">
        <v>122</v>
      </c>
      <c r="C208">
        <f>'V3'!C209</f>
        <v>71.200343183513894</v>
      </c>
      <c r="G208" t="s">
        <v>107</v>
      </c>
      <c r="H208" t="s">
        <v>122</v>
      </c>
      <c r="I208">
        <v>73.356530479324704</v>
      </c>
    </row>
    <row r="209" spans="1:9" x14ac:dyDescent="0.3">
      <c r="A209" t="s">
        <v>109</v>
      </c>
      <c r="B209" t="s">
        <v>122</v>
      </c>
      <c r="C209">
        <f>'V3'!C210</f>
        <v>68.127810725855994</v>
      </c>
      <c r="G209" t="s">
        <v>108</v>
      </c>
      <c r="H209" t="s">
        <v>122</v>
      </c>
      <c r="I209">
        <v>71.200343183513894</v>
      </c>
    </row>
    <row r="210" spans="1:9" x14ac:dyDescent="0.3">
      <c r="A210" t="s">
        <v>110</v>
      </c>
      <c r="B210" t="s">
        <v>122</v>
      </c>
      <c r="C210">
        <f>'V3'!C211</f>
        <v>65.679620819078806</v>
      </c>
      <c r="G210" t="s">
        <v>109</v>
      </c>
      <c r="H210" t="s">
        <v>122</v>
      </c>
      <c r="I210">
        <v>68.127810725855994</v>
      </c>
    </row>
    <row r="211" spans="1:9" x14ac:dyDescent="0.3">
      <c r="A211" t="s">
        <v>111</v>
      </c>
      <c r="B211" t="s">
        <v>122</v>
      </c>
      <c r="C211">
        <f>'V3'!C212</f>
        <v>63.818220389509698</v>
      </c>
      <c r="G211" t="s">
        <v>110</v>
      </c>
      <c r="H211" t="s">
        <v>122</v>
      </c>
      <c r="I211">
        <v>65.679620819078806</v>
      </c>
    </row>
    <row r="212" spans="1:9" x14ac:dyDescent="0.3">
      <c r="A212" t="s">
        <v>112</v>
      </c>
      <c r="B212" t="s">
        <v>122</v>
      </c>
      <c r="C212">
        <f>'V3'!C213</f>
        <v>67.264060163835495</v>
      </c>
      <c r="G212" t="s">
        <v>111</v>
      </c>
      <c r="H212" t="s">
        <v>122</v>
      </c>
      <c r="I212">
        <v>63.818220389509698</v>
      </c>
    </row>
    <row r="213" spans="1:9" x14ac:dyDescent="0.3">
      <c r="A213" t="s">
        <v>113</v>
      </c>
      <c r="B213" t="s">
        <v>122</v>
      </c>
      <c r="C213">
        <f>'V3'!C214</f>
        <v>68.499253926777996</v>
      </c>
      <c r="G213" t="s">
        <v>112</v>
      </c>
      <c r="H213" t="s">
        <v>122</v>
      </c>
      <c r="I213">
        <v>67.264060163835495</v>
      </c>
    </row>
    <row r="214" spans="1:9" x14ac:dyDescent="0.3">
      <c r="A214" t="s">
        <v>114</v>
      </c>
      <c r="B214" t="s">
        <v>122</v>
      </c>
      <c r="C214">
        <f>'V3'!C215</f>
        <v>69.660087161256698</v>
      </c>
      <c r="G214" t="s">
        <v>113</v>
      </c>
      <c r="H214" t="s">
        <v>122</v>
      </c>
      <c r="I214">
        <v>68.499253926777996</v>
      </c>
    </row>
    <row r="215" spans="1:9" x14ac:dyDescent="0.3">
      <c r="A215" t="s">
        <v>115</v>
      </c>
      <c r="B215" t="s">
        <v>122</v>
      </c>
      <c r="C215">
        <f>'V3'!C216</f>
        <v>70.334868537437799</v>
      </c>
      <c r="G215" t="s">
        <v>114</v>
      </c>
      <c r="H215" t="s">
        <v>122</v>
      </c>
      <c r="I215">
        <v>69.660087161256698</v>
      </c>
    </row>
    <row r="216" spans="1:9" x14ac:dyDescent="0.3">
      <c r="C216">
        <f>'V3'!C217</f>
        <v>0</v>
      </c>
      <c r="G216" t="s">
        <v>115</v>
      </c>
      <c r="H216" t="s">
        <v>122</v>
      </c>
      <c r="I216">
        <v>70.334868537437799</v>
      </c>
    </row>
    <row r="217" spans="1:9" x14ac:dyDescent="0.3">
      <c r="A217" t="s">
        <v>124</v>
      </c>
      <c r="C217">
        <f>'V3'!C218</f>
        <v>0</v>
      </c>
    </row>
    <row r="218" spans="1:9" x14ac:dyDescent="0.3">
      <c r="A218" t="s">
        <v>104</v>
      </c>
      <c r="B218" t="s">
        <v>101</v>
      </c>
      <c r="C218">
        <f>'V3'!C219</f>
        <v>17.7905385513608</v>
      </c>
      <c r="G218" t="s">
        <v>124</v>
      </c>
    </row>
    <row r="219" spans="1:9" x14ac:dyDescent="0.3">
      <c r="A219" t="s">
        <v>105</v>
      </c>
      <c r="B219" t="s">
        <v>101</v>
      </c>
      <c r="C219">
        <f>'V3'!C220</f>
        <v>18.011014285698799</v>
      </c>
      <c r="G219" t="s">
        <v>104</v>
      </c>
      <c r="H219" t="s">
        <v>101</v>
      </c>
      <c r="I219">
        <v>17.7905385513608</v>
      </c>
    </row>
    <row r="220" spans="1:9" x14ac:dyDescent="0.3">
      <c r="A220" t="s">
        <v>106</v>
      </c>
      <c r="B220" t="s">
        <v>101</v>
      </c>
      <c r="C220">
        <f>'V3'!C221</f>
        <v>18.3035584565209</v>
      </c>
      <c r="G220" t="s">
        <v>105</v>
      </c>
      <c r="H220" t="s">
        <v>101</v>
      </c>
      <c r="I220">
        <v>18.011014285698799</v>
      </c>
    </row>
    <row r="221" spans="1:9" x14ac:dyDescent="0.3">
      <c r="A221" t="s">
        <v>107</v>
      </c>
      <c r="B221" t="s">
        <v>101</v>
      </c>
      <c r="C221">
        <f>'V3'!C222</f>
        <v>18.7820463980838</v>
      </c>
      <c r="G221" t="s">
        <v>106</v>
      </c>
      <c r="H221" t="s">
        <v>101</v>
      </c>
      <c r="I221">
        <v>18.312250747505399</v>
      </c>
    </row>
    <row r="222" spans="1:9" x14ac:dyDescent="0.3">
      <c r="A222" t="s">
        <v>108</v>
      </c>
      <c r="B222" t="s">
        <v>101</v>
      </c>
      <c r="C222">
        <f>'V3'!C223</f>
        <v>19.405897241661201</v>
      </c>
      <c r="G222" t="s">
        <v>107</v>
      </c>
      <c r="H222" t="s">
        <v>101</v>
      </c>
      <c r="I222">
        <v>18.788136086273699</v>
      </c>
    </row>
    <row r="223" spans="1:9" x14ac:dyDescent="0.3">
      <c r="A223" t="s">
        <v>109</v>
      </c>
      <c r="B223" t="s">
        <v>101</v>
      </c>
      <c r="C223">
        <f>'V3'!C224</f>
        <v>19.566693240831199</v>
      </c>
      <c r="G223" t="s">
        <v>108</v>
      </c>
      <c r="H223" t="s">
        <v>101</v>
      </c>
      <c r="I223">
        <v>19.405897241661201</v>
      </c>
    </row>
    <row r="224" spans="1:9" x14ac:dyDescent="0.3">
      <c r="A224" t="s">
        <v>110</v>
      </c>
      <c r="B224" t="s">
        <v>101</v>
      </c>
      <c r="C224">
        <f>'V3'!C225</f>
        <v>19.783879069684101</v>
      </c>
      <c r="G224" t="s">
        <v>109</v>
      </c>
      <c r="H224" t="s">
        <v>101</v>
      </c>
      <c r="I224">
        <v>19.566693240831199</v>
      </c>
    </row>
    <row r="225" spans="1:9" x14ac:dyDescent="0.3">
      <c r="A225" t="s">
        <v>111</v>
      </c>
      <c r="B225" t="s">
        <v>101</v>
      </c>
      <c r="C225">
        <f>'V3'!C226</f>
        <v>19.8325178852748</v>
      </c>
      <c r="G225" t="s">
        <v>110</v>
      </c>
      <c r="H225" t="s">
        <v>101</v>
      </c>
      <c r="I225">
        <v>19.783879069684101</v>
      </c>
    </row>
    <row r="226" spans="1:9" x14ac:dyDescent="0.3">
      <c r="A226" t="s">
        <v>112</v>
      </c>
      <c r="B226" t="s">
        <v>101</v>
      </c>
      <c r="C226">
        <f>'V3'!C227</f>
        <v>19.513273548587399</v>
      </c>
      <c r="G226" t="s">
        <v>111</v>
      </c>
      <c r="H226" t="s">
        <v>101</v>
      </c>
      <c r="I226">
        <v>19.8325178852748</v>
      </c>
    </row>
    <row r="227" spans="1:9" x14ac:dyDescent="0.3">
      <c r="A227" t="s">
        <v>113</v>
      </c>
      <c r="B227" t="s">
        <v>101</v>
      </c>
      <c r="C227">
        <f>'V3'!C228</f>
        <v>18.887205897107801</v>
      </c>
      <c r="G227" t="s">
        <v>112</v>
      </c>
      <c r="H227" t="s">
        <v>101</v>
      </c>
      <c r="I227">
        <v>19.513273548587399</v>
      </c>
    </row>
    <row r="228" spans="1:9" x14ac:dyDescent="0.3">
      <c r="A228" t="s">
        <v>114</v>
      </c>
      <c r="B228" t="s">
        <v>101</v>
      </c>
      <c r="C228">
        <f>'V3'!C229</f>
        <v>18.528862460998202</v>
      </c>
      <c r="G228" t="s">
        <v>113</v>
      </c>
      <c r="H228" t="s">
        <v>101</v>
      </c>
      <c r="I228">
        <v>18.8939001972794</v>
      </c>
    </row>
    <row r="229" spans="1:9" x14ac:dyDescent="0.3">
      <c r="A229" t="s">
        <v>115</v>
      </c>
      <c r="B229" t="s">
        <v>101</v>
      </c>
      <c r="C229">
        <f>'V3'!C230</f>
        <v>17.984882334861901</v>
      </c>
      <c r="G229" t="s">
        <v>114</v>
      </c>
      <c r="H229" t="s">
        <v>101</v>
      </c>
      <c r="I229">
        <v>18.528862460998202</v>
      </c>
    </row>
    <row r="230" spans="1:9" x14ac:dyDescent="0.3">
      <c r="C230">
        <f>'V3'!C231</f>
        <v>0</v>
      </c>
      <c r="G230" t="s">
        <v>115</v>
      </c>
      <c r="H230" t="s">
        <v>101</v>
      </c>
      <c r="I230">
        <v>17.984882334861901</v>
      </c>
    </row>
    <row r="231" spans="1:9" x14ac:dyDescent="0.3">
      <c r="A231" t="s">
        <v>66</v>
      </c>
      <c r="C231">
        <f>'V3'!C232</f>
        <v>0</v>
      </c>
    </row>
    <row r="232" spans="1:9" x14ac:dyDescent="0.3">
      <c r="A232" t="s">
        <v>104</v>
      </c>
      <c r="B232" t="s">
        <v>25</v>
      </c>
      <c r="C232">
        <f>'V3'!C233</f>
        <v>1982.80403910719</v>
      </c>
      <c r="G232" t="s">
        <v>66</v>
      </c>
    </row>
    <row r="233" spans="1:9" x14ac:dyDescent="0.3">
      <c r="A233" t="s">
        <v>105</v>
      </c>
      <c r="B233" t="s">
        <v>25</v>
      </c>
      <c r="C233">
        <f>'V3'!C234</f>
        <v>1397.67377752829</v>
      </c>
      <c r="G233" t="s">
        <v>104</v>
      </c>
      <c r="H233" t="s">
        <v>25</v>
      </c>
      <c r="I233">
        <v>1982.80403910719</v>
      </c>
    </row>
    <row r="234" spans="1:9" x14ac:dyDescent="0.3">
      <c r="A234" t="s">
        <v>106</v>
      </c>
      <c r="B234" t="s">
        <v>25</v>
      </c>
      <c r="C234">
        <f>'V3'!C235</f>
        <v>870.79777521090898</v>
      </c>
      <c r="G234" t="s">
        <v>105</v>
      </c>
      <c r="H234" t="s">
        <v>25</v>
      </c>
      <c r="I234">
        <v>1397.67377752829</v>
      </c>
    </row>
    <row r="235" spans="1:9" x14ac:dyDescent="0.3">
      <c r="A235" t="s">
        <v>107</v>
      </c>
      <c r="B235" t="s">
        <v>25</v>
      </c>
      <c r="C235">
        <f>'V3'!C236</f>
        <v>227.256907863084</v>
      </c>
      <c r="G235" t="s">
        <v>106</v>
      </c>
      <c r="H235" t="s">
        <v>25</v>
      </c>
      <c r="I235">
        <v>801.80043039150098</v>
      </c>
    </row>
    <row r="236" spans="1:9" x14ac:dyDescent="0.3">
      <c r="A236" t="s">
        <v>108</v>
      </c>
      <c r="B236" t="s">
        <v>25</v>
      </c>
      <c r="C236">
        <f>'V3'!C237</f>
        <v>5.4300348788599297</v>
      </c>
      <c r="G236" t="s">
        <v>107</v>
      </c>
      <c r="H236" t="s">
        <v>25</v>
      </c>
      <c r="I236">
        <v>154.80075283596199</v>
      </c>
    </row>
    <row r="237" spans="1:9" x14ac:dyDescent="0.3">
      <c r="A237" t="s">
        <v>109</v>
      </c>
      <c r="B237" t="s">
        <v>25</v>
      </c>
      <c r="C237">
        <f>'V3'!C238</f>
        <v>0</v>
      </c>
      <c r="G237" t="s">
        <v>108</v>
      </c>
      <c r="H237" t="s">
        <v>25</v>
      </c>
      <c r="I237">
        <v>0</v>
      </c>
    </row>
    <row r="238" spans="1:9" x14ac:dyDescent="0.3">
      <c r="A238" t="s">
        <v>110</v>
      </c>
      <c r="B238" t="s">
        <v>25</v>
      </c>
      <c r="C238">
        <f>'V3'!C239</f>
        <v>0</v>
      </c>
      <c r="G238" t="s">
        <v>109</v>
      </c>
      <c r="H238" t="s">
        <v>25</v>
      </c>
      <c r="I238">
        <v>0</v>
      </c>
    </row>
    <row r="239" spans="1:9" x14ac:dyDescent="0.3">
      <c r="A239" t="s">
        <v>111</v>
      </c>
      <c r="B239" t="s">
        <v>25</v>
      </c>
      <c r="C239">
        <f>'V3'!C240</f>
        <v>0</v>
      </c>
      <c r="G239" t="s">
        <v>110</v>
      </c>
      <c r="H239" t="s">
        <v>25</v>
      </c>
      <c r="I239">
        <v>0</v>
      </c>
    </row>
    <row r="240" spans="1:9" x14ac:dyDescent="0.3">
      <c r="A240" t="s">
        <v>112</v>
      </c>
      <c r="B240" t="s">
        <v>25</v>
      </c>
      <c r="C240">
        <f>'V3'!C241</f>
        <v>3.9404765572682998</v>
      </c>
      <c r="G240" t="s">
        <v>111</v>
      </c>
      <c r="H240" t="s">
        <v>25</v>
      </c>
      <c r="I240">
        <v>0</v>
      </c>
    </row>
    <row r="241" spans="1:9" x14ac:dyDescent="0.3">
      <c r="A241" t="s">
        <v>113</v>
      </c>
      <c r="B241" t="s">
        <v>25</v>
      </c>
      <c r="C241">
        <f>'V3'!C242</f>
        <v>404.11879692344399</v>
      </c>
      <c r="G241" t="s">
        <v>112</v>
      </c>
      <c r="H241" t="s">
        <v>25</v>
      </c>
      <c r="I241">
        <v>0</v>
      </c>
    </row>
    <row r="242" spans="1:9" x14ac:dyDescent="0.3">
      <c r="A242" t="s">
        <v>114</v>
      </c>
      <c r="B242" t="s">
        <v>25</v>
      </c>
      <c r="C242">
        <f>'V3'!C243</f>
        <v>1055.35571442227</v>
      </c>
      <c r="G242" t="s">
        <v>113</v>
      </c>
      <c r="H242" t="s">
        <v>25</v>
      </c>
      <c r="I242">
        <v>358.70496922915601</v>
      </c>
    </row>
    <row r="243" spans="1:9" x14ac:dyDescent="0.3">
      <c r="A243" t="s">
        <v>115</v>
      </c>
      <c r="B243" t="s">
        <v>25</v>
      </c>
      <c r="C243">
        <f>'V3'!C244</f>
        <v>1837.9082578176001</v>
      </c>
      <c r="G243" t="s">
        <v>114</v>
      </c>
      <c r="H243" t="s">
        <v>25</v>
      </c>
      <c r="I243">
        <v>1055.35571442227</v>
      </c>
    </row>
    <row r="244" spans="1:9" x14ac:dyDescent="0.3">
      <c r="C244">
        <f>'V3'!C245</f>
        <v>0</v>
      </c>
      <c r="G244" t="s">
        <v>115</v>
      </c>
      <c r="H244" t="s">
        <v>25</v>
      </c>
      <c r="I244">
        <v>1837.9082578176001</v>
      </c>
    </row>
    <row r="245" spans="1:9" x14ac:dyDescent="0.3">
      <c r="A245" t="s">
        <v>65</v>
      </c>
      <c r="C245">
        <f>'V3'!C246</f>
        <v>0</v>
      </c>
    </row>
    <row r="246" spans="1:9" x14ac:dyDescent="0.3">
      <c r="A246" t="s">
        <v>104</v>
      </c>
      <c r="B246" t="s">
        <v>25</v>
      </c>
      <c r="C246">
        <f>'V3'!C247</f>
        <v>2018.15509785366</v>
      </c>
      <c r="G246" t="s">
        <v>65</v>
      </c>
    </row>
    <row r="247" spans="1:9" x14ac:dyDescent="0.3">
      <c r="A247" t="s">
        <v>105</v>
      </c>
      <c r="B247" t="s">
        <v>25</v>
      </c>
      <c r="C247">
        <f>'V3'!C248</f>
        <v>1422.18897480188</v>
      </c>
      <c r="G247" t="s">
        <v>104</v>
      </c>
      <c r="H247" t="s">
        <v>25</v>
      </c>
      <c r="I247">
        <v>2018.15509785366</v>
      </c>
    </row>
    <row r="248" spans="1:9" x14ac:dyDescent="0.3">
      <c r="A248" t="s">
        <v>106</v>
      </c>
      <c r="B248" t="s">
        <v>25</v>
      </c>
      <c r="C248">
        <f>'V3'!C249</f>
        <v>894.15636550883403</v>
      </c>
      <c r="G248" t="s">
        <v>105</v>
      </c>
      <c r="H248" t="s">
        <v>25</v>
      </c>
      <c r="I248">
        <v>1422.18897480188</v>
      </c>
    </row>
    <row r="249" spans="1:9" x14ac:dyDescent="0.3">
      <c r="A249" t="s">
        <v>107</v>
      </c>
      <c r="B249" t="s">
        <v>25</v>
      </c>
      <c r="C249">
        <f>'V3'!C250</f>
        <v>239.65514880848099</v>
      </c>
      <c r="G249" t="s">
        <v>106</v>
      </c>
      <c r="H249" t="s">
        <v>25</v>
      </c>
      <c r="I249">
        <v>825.13466455630305</v>
      </c>
    </row>
    <row r="250" spans="1:9" x14ac:dyDescent="0.3">
      <c r="A250" t="s">
        <v>108</v>
      </c>
      <c r="B250" t="s">
        <v>25</v>
      </c>
      <c r="C250">
        <f>'V3'!C251</f>
        <v>5.9076894652298</v>
      </c>
      <c r="G250" t="s">
        <v>107</v>
      </c>
      <c r="H250" t="s">
        <v>25</v>
      </c>
      <c r="I250">
        <v>167.18457282485801</v>
      </c>
    </row>
    <row r="251" spans="1:9" x14ac:dyDescent="0.3">
      <c r="A251" t="s">
        <v>109</v>
      </c>
      <c r="B251" t="s">
        <v>25</v>
      </c>
      <c r="C251">
        <f>'V3'!C252</f>
        <v>0</v>
      </c>
      <c r="G251" t="s">
        <v>108</v>
      </c>
      <c r="H251" t="s">
        <v>25</v>
      </c>
      <c r="I251">
        <v>0</v>
      </c>
    </row>
    <row r="252" spans="1:9" x14ac:dyDescent="0.3">
      <c r="A252" t="s">
        <v>110</v>
      </c>
      <c r="B252" t="s">
        <v>25</v>
      </c>
      <c r="C252">
        <f>'V3'!C253</f>
        <v>0</v>
      </c>
      <c r="G252" t="s">
        <v>109</v>
      </c>
      <c r="H252" t="s">
        <v>25</v>
      </c>
      <c r="I252">
        <v>0</v>
      </c>
    </row>
    <row r="253" spans="1:9" x14ac:dyDescent="0.3">
      <c r="A253" t="s">
        <v>111</v>
      </c>
      <c r="B253" t="s">
        <v>25</v>
      </c>
      <c r="C253">
        <f>'V3'!C254</f>
        <v>0</v>
      </c>
      <c r="G253" t="s">
        <v>110</v>
      </c>
      <c r="H253" t="s">
        <v>25</v>
      </c>
      <c r="I253">
        <v>0</v>
      </c>
    </row>
    <row r="254" spans="1:9" x14ac:dyDescent="0.3">
      <c r="A254" t="s">
        <v>112</v>
      </c>
      <c r="B254" t="s">
        <v>25</v>
      </c>
      <c r="C254">
        <f>'V3'!C255</f>
        <v>3.9404765572682998</v>
      </c>
      <c r="G254" t="s">
        <v>111</v>
      </c>
      <c r="H254" t="s">
        <v>25</v>
      </c>
      <c r="I254">
        <v>0</v>
      </c>
    </row>
    <row r="255" spans="1:9" x14ac:dyDescent="0.3">
      <c r="A255" t="s">
        <v>113</v>
      </c>
      <c r="B255" t="s">
        <v>25</v>
      </c>
      <c r="C255">
        <f>'V3'!C256</f>
        <v>413.51799492944298</v>
      </c>
      <c r="G255" t="s">
        <v>112</v>
      </c>
      <c r="H255" t="s">
        <v>25</v>
      </c>
      <c r="I255">
        <v>0</v>
      </c>
    </row>
    <row r="256" spans="1:9" x14ac:dyDescent="0.3">
      <c r="A256" t="s">
        <v>114</v>
      </c>
      <c r="B256" t="s">
        <v>25</v>
      </c>
      <c r="C256">
        <f>'V3'!C257</f>
        <v>1073.1905718715</v>
      </c>
      <c r="G256" t="s">
        <v>113</v>
      </c>
      <c r="H256" t="s">
        <v>25</v>
      </c>
      <c r="I256">
        <v>368.08967014439099</v>
      </c>
    </row>
    <row r="257" spans="1:9" x14ac:dyDescent="0.3">
      <c r="A257" t="s">
        <v>115</v>
      </c>
      <c r="B257" t="s">
        <v>25</v>
      </c>
      <c r="C257">
        <f>'V3'!C258</f>
        <v>1869.1798107934101</v>
      </c>
      <c r="G257" t="s">
        <v>114</v>
      </c>
      <c r="H257" t="s">
        <v>25</v>
      </c>
      <c r="I257">
        <v>1073.1905718715</v>
      </c>
    </row>
    <row r="258" spans="1:9" x14ac:dyDescent="0.3">
      <c r="C258">
        <f>'V3'!C259</f>
        <v>0</v>
      </c>
      <c r="G258" t="s">
        <v>115</v>
      </c>
      <c r="H258" t="s">
        <v>25</v>
      </c>
      <c r="I258">
        <v>1869.1798107934101</v>
      </c>
    </row>
    <row r="259" spans="1:9" x14ac:dyDescent="0.3">
      <c r="A259" t="s">
        <v>64</v>
      </c>
      <c r="C259">
        <f>'V3'!C260</f>
        <v>0</v>
      </c>
    </row>
    <row r="260" spans="1:9" x14ac:dyDescent="0.3">
      <c r="A260" t="s">
        <v>104</v>
      </c>
      <c r="B260" t="s">
        <v>25</v>
      </c>
      <c r="C260">
        <f>'V3'!C261</f>
        <v>2018.15509785366</v>
      </c>
      <c r="G260" t="s">
        <v>64</v>
      </c>
    </row>
    <row r="261" spans="1:9" x14ac:dyDescent="0.3">
      <c r="A261" t="s">
        <v>105</v>
      </c>
      <c r="B261" t="s">
        <v>25</v>
      </c>
      <c r="C261">
        <f>'V3'!C262</f>
        <v>1422.18897480188</v>
      </c>
      <c r="G261" t="s">
        <v>104</v>
      </c>
      <c r="H261" t="s">
        <v>25</v>
      </c>
      <c r="I261">
        <v>2018.15509785366</v>
      </c>
    </row>
    <row r="262" spans="1:9" x14ac:dyDescent="0.3">
      <c r="A262" t="s">
        <v>106</v>
      </c>
      <c r="B262" t="s">
        <v>25</v>
      </c>
      <c r="C262">
        <f>'V3'!C263</f>
        <v>894.15636550883403</v>
      </c>
      <c r="G262" t="s">
        <v>105</v>
      </c>
      <c r="H262" t="s">
        <v>25</v>
      </c>
      <c r="I262">
        <v>1422.18897480188</v>
      </c>
    </row>
    <row r="263" spans="1:9" x14ac:dyDescent="0.3">
      <c r="A263" t="s">
        <v>107</v>
      </c>
      <c r="B263" t="s">
        <v>25</v>
      </c>
      <c r="C263">
        <f>'V3'!C264</f>
        <v>239.65514880848099</v>
      </c>
      <c r="G263" t="s">
        <v>106</v>
      </c>
      <c r="H263" t="s">
        <v>25</v>
      </c>
      <c r="I263">
        <v>825.13466455630305</v>
      </c>
    </row>
    <row r="264" spans="1:9" x14ac:dyDescent="0.3">
      <c r="A264" t="s">
        <v>108</v>
      </c>
      <c r="B264" t="s">
        <v>25</v>
      </c>
      <c r="C264">
        <f>'V3'!C265</f>
        <v>5.9076894652298</v>
      </c>
      <c r="G264" t="s">
        <v>107</v>
      </c>
      <c r="H264" t="s">
        <v>25</v>
      </c>
      <c r="I264">
        <v>167.18457282485801</v>
      </c>
    </row>
    <row r="265" spans="1:9" x14ac:dyDescent="0.3">
      <c r="A265" t="s">
        <v>109</v>
      </c>
      <c r="B265" t="s">
        <v>25</v>
      </c>
      <c r="C265">
        <f>'V3'!C266</f>
        <v>0</v>
      </c>
      <c r="G265" t="s">
        <v>108</v>
      </c>
      <c r="H265" t="s">
        <v>25</v>
      </c>
      <c r="I265">
        <v>0</v>
      </c>
    </row>
    <row r="266" spans="1:9" x14ac:dyDescent="0.3">
      <c r="A266" t="s">
        <v>110</v>
      </c>
      <c r="B266" t="s">
        <v>25</v>
      </c>
      <c r="C266">
        <f>'V3'!C267</f>
        <v>0</v>
      </c>
      <c r="G266" t="s">
        <v>109</v>
      </c>
      <c r="H266" t="s">
        <v>25</v>
      </c>
      <c r="I266">
        <v>0</v>
      </c>
    </row>
    <row r="267" spans="1:9" x14ac:dyDescent="0.3">
      <c r="A267" t="s">
        <v>111</v>
      </c>
      <c r="B267" t="s">
        <v>25</v>
      </c>
      <c r="C267">
        <f>'V3'!C268</f>
        <v>0</v>
      </c>
      <c r="G267" t="s">
        <v>110</v>
      </c>
      <c r="H267" t="s">
        <v>25</v>
      </c>
      <c r="I267">
        <v>0</v>
      </c>
    </row>
    <row r="268" spans="1:9" x14ac:dyDescent="0.3">
      <c r="A268" t="s">
        <v>112</v>
      </c>
      <c r="B268" t="s">
        <v>25</v>
      </c>
      <c r="C268">
        <f>'V3'!C269</f>
        <v>3.9404765572682998</v>
      </c>
      <c r="G268" t="s">
        <v>111</v>
      </c>
      <c r="H268" t="s">
        <v>25</v>
      </c>
      <c r="I268">
        <v>0</v>
      </c>
    </row>
    <row r="269" spans="1:9" x14ac:dyDescent="0.3">
      <c r="A269" t="s">
        <v>113</v>
      </c>
      <c r="B269" t="s">
        <v>25</v>
      </c>
      <c r="C269">
        <f>'V3'!C270</f>
        <v>413.51799492944298</v>
      </c>
      <c r="G269" t="s">
        <v>112</v>
      </c>
      <c r="H269" t="s">
        <v>25</v>
      </c>
      <c r="I269">
        <v>0</v>
      </c>
    </row>
    <row r="270" spans="1:9" x14ac:dyDescent="0.3">
      <c r="A270" t="s">
        <v>114</v>
      </c>
      <c r="B270" t="s">
        <v>25</v>
      </c>
      <c r="C270">
        <f>'V3'!C271</f>
        <v>1073.1905718715</v>
      </c>
      <c r="G270" t="s">
        <v>113</v>
      </c>
      <c r="H270" t="s">
        <v>25</v>
      </c>
      <c r="I270">
        <v>368.08967014439099</v>
      </c>
    </row>
    <row r="271" spans="1:9" x14ac:dyDescent="0.3">
      <c r="A271" t="s">
        <v>115</v>
      </c>
      <c r="B271" t="s">
        <v>25</v>
      </c>
      <c r="C271">
        <f>'V3'!C272</f>
        <v>1869.1798107934101</v>
      </c>
      <c r="G271" t="s">
        <v>114</v>
      </c>
      <c r="H271" t="s">
        <v>25</v>
      </c>
      <c r="I271">
        <v>1073.1905718715</v>
      </c>
    </row>
    <row r="272" spans="1:9" x14ac:dyDescent="0.3">
      <c r="C272">
        <f>'V3'!C273</f>
        <v>0</v>
      </c>
      <c r="G272" t="s">
        <v>115</v>
      </c>
      <c r="H272" t="s">
        <v>25</v>
      </c>
      <c r="I272">
        <v>1869.1798107934101</v>
      </c>
    </row>
    <row r="273" spans="1:9" x14ac:dyDescent="0.3">
      <c r="A273" t="s">
        <v>125</v>
      </c>
      <c r="C273">
        <f>'V3'!C274</f>
        <v>0</v>
      </c>
    </row>
    <row r="274" spans="1:9" x14ac:dyDescent="0.3">
      <c r="A274" t="s">
        <v>104</v>
      </c>
      <c r="B274" t="s">
        <v>25</v>
      </c>
      <c r="C274">
        <f>'V3'!C275</f>
        <v>417.77939804222399</v>
      </c>
      <c r="G274" t="s">
        <v>125</v>
      </c>
    </row>
    <row r="275" spans="1:9" x14ac:dyDescent="0.3">
      <c r="A275" t="s">
        <v>105</v>
      </c>
      <c r="B275" t="s">
        <v>25</v>
      </c>
      <c r="C275">
        <f>'V3'!C276</f>
        <v>294.40812275871099</v>
      </c>
      <c r="G275" t="s">
        <v>104</v>
      </c>
      <c r="H275" t="s">
        <v>25</v>
      </c>
      <c r="I275">
        <v>413.91957476561402</v>
      </c>
    </row>
    <row r="276" spans="1:9" x14ac:dyDescent="0.3">
      <c r="A276" t="s">
        <v>106</v>
      </c>
      <c r="B276" t="s">
        <v>25</v>
      </c>
      <c r="C276">
        <f>'V3'!C277</f>
        <v>185.09980156390799</v>
      </c>
      <c r="G276" t="s">
        <v>105</v>
      </c>
      <c r="H276" t="s">
        <v>25</v>
      </c>
      <c r="I276">
        <v>291.688114710511</v>
      </c>
    </row>
    <row r="277" spans="1:9" x14ac:dyDescent="0.3">
      <c r="A277" t="s">
        <v>107</v>
      </c>
      <c r="B277" t="s">
        <v>25</v>
      </c>
      <c r="C277">
        <f>'V3'!C278</f>
        <v>49.611144313640203</v>
      </c>
      <c r="G277" t="s">
        <v>106</v>
      </c>
      <c r="H277" t="s">
        <v>25</v>
      </c>
      <c r="I277">
        <v>169.23346963805901</v>
      </c>
    </row>
    <row r="278" spans="1:9" x14ac:dyDescent="0.3">
      <c r="A278" t="s">
        <v>108</v>
      </c>
      <c r="B278" t="s">
        <v>25</v>
      </c>
      <c r="C278">
        <f>'V3'!C279</f>
        <v>1.2229540490861901</v>
      </c>
      <c r="G278" t="s">
        <v>107</v>
      </c>
      <c r="H278" t="s">
        <v>25</v>
      </c>
      <c r="I278">
        <v>34.289221559151997</v>
      </c>
    </row>
    <row r="279" spans="1:9" x14ac:dyDescent="0.3">
      <c r="A279" t="s">
        <v>109</v>
      </c>
      <c r="B279" t="s">
        <v>25</v>
      </c>
      <c r="C279">
        <f>'V3'!C280</f>
        <v>0</v>
      </c>
      <c r="G279" t="s">
        <v>108</v>
      </c>
      <c r="H279" t="s">
        <v>25</v>
      </c>
      <c r="I279">
        <v>0</v>
      </c>
    </row>
    <row r="280" spans="1:9" x14ac:dyDescent="0.3">
      <c r="A280" t="s">
        <v>110</v>
      </c>
      <c r="B280" t="s">
        <v>25</v>
      </c>
      <c r="C280">
        <f>'V3'!C281</f>
        <v>0</v>
      </c>
      <c r="G280" t="s">
        <v>109</v>
      </c>
      <c r="H280" t="s">
        <v>25</v>
      </c>
      <c r="I280">
        <v>0</v>
      </c>
    </row>
    <row r="281" spans="1:9" x14ac:dyDescent="0.3">
      <c r="A281" t="s">
        <v>111</v>
      </c>
      <c r="B281" t="s">
        <v>25</v>
      </c>
      <c r="C281">
        <f>'V3'!C282</f>
        <v>0</v>
      </c>
      <c r="G281" t="s">
        <v>110</v>
      </c>
      <c r="H281" t="s">
        <v>25</v>
      </c>
      <c r="I281">
        <v>0</v>
      </c>
    </row>
    <row r="282" spans="1:9" x14ac:dyDescent="0.3">
      <c r="A282" t="s">
        <v>112</v>
      </c>
      <c r="B282" t="s">
        <v>25</v>
      </c>
      <c r="C282">
        <f>'V3'!C283</f>
        <v>0.81572022182331605</v>
      </c>
      <c r="G282" t="s">
        <v>111</v>
      </c>
      <c r="H282" t="s">
        <v>25</v>
      </c>
      <c r="I282">
        <v>0</v>
      </c>
    </row>
    <row r="283" spans="1:9" x14ac:dyDescent="0.3">
      <c r="A283" t="s">
        <v>113</v>
      </c>
      <c r="B283" t="s">
        <v>25</v>
      </c>
      <c r="C283">
        <f>'V3'!C284</f>
        <v>85.602587821412797</v>
      </c>
      <c r="G283" t="s">
        <v>112</v>
      </c>
      <c r="H283" t="s">
        <v>25</v>
      </c>
      <c r="I283">
        <v>0</v>
      </c>
    </row>
    <row r="284" spans="1:9" x14ac:dyDescent="0.3">
      <c r="A284" t="s">
        <v>114</v>
      </c>
      <c r="B284" t="s">
        <v>25</v>
      </c>
      <c r="C284">
        <f>'V3'!C285</f>
        <v>222.16177120276899</v>
      </c>
      <c r="G284" t="s">
        <v>113</v>
      </c>
      <c r="H284" t="s">
        <v>25</v>
      </c>
      <c r="I284">
        <v>75.494455259567602</v>
      </c>
    </row>
    <row r="285" spans="1:9" x14ac:dyDescent="0.3">
      <c r="A285" t="s">
        <v>115</v>
      </c>
      <c r="B285" t="s">
        <v>25</v>
      </c>
      <c r="C285">
        <f>'V3'!C286</f>
        <v>386.93994183918397</v>
      </c>
      <c r="G285" t="s">
        <v>114</v>
      </c>
      <c r="H285" t="s">
        <v>25</v>
      </c>
      <c r="I285">
        <v>220.10924017878901</v>
      </c>
    </row>
    <row r="286" spans="1:9" x14ac:dyDescent="0.3">
      <c r="C286">
        <f>'V3'!C287</f>
        <v>0</v>
      </c>
      <c r="G286" t="s">
        <v>115</v>
      </c>
      <c r="H286" t="s">
        <v>25</v>
      </c>
      <c r="I286">
        <v>383.365041302777</v>
      </c>
    </row>
    <row r="287" spans="1:9" x14ac:dyDescent="0.3">
      <c r="A287" t="s">
        <v>126</v>
      </c>
      <c r="C287">
        <f>'V3'!C288</f>
        <v>0</v>
      </c>
    </row>
    <row r="288" spans="1:9" x14ac:dyDescent="0.3">
      <c r="A288" t="s">
        <v>104</v>
      </c>
      <c r="B288" t="s">
        <v>25</v>
      </c>
      <c r="C288">
        <f>'V3'!C289</f>
        <v>13.8584357460945</v>
      </c>
      <c r="G288" t="s">
        <v>126</v>
      </c>
    </row>
    <row r="289" spans="1:9" x14ac:dyDescent="0.3">
      <c r="A289" t="s">
        <v>105</v>
      </c>
      <c r="B289" t="s">
        <v>25</v>
      </c>
      <c r="C289">
        <f>'V3'!C290</f>
        <v>9.7660058669707706</v>
      </c>
      <c r="G289" t="s">
        <v>104</v>
      </c>
      <c r="H289" t="s">
        <v>25</v>
      </c>
      <c r="I289">
        <v>12.714758114262301</v>
      </c>
    </row>
    <row r="290" spans="1:9" x14ac:dyDescent="0.3">
      <c r="A290" t="s">
        <v>106</v>
      </c>
      <c r="B290" t="s">
        <v>25</v>
      </c>
      <c r="C290">
        <f>'V3'!C291</f>
        <v>6.1400675059830903</v>
      </c>
      <c r="G290" t="s">
        <v>105</v>
      </c>
      <c r="H290" t="s">
        <v>25</v>
      </c>
      <c r="I290">
        <v>8.9600590294610303</v>
      </c>
    </row>
    <row r="291" spans="1:9" x14ac:dyDescent="0.3">
      <c r="A291" t="s">
        <v>107</v>
      </c>
      <c r="B291" t="s">
        <v>25</v>
      </c>
      <c r="C291">
        <f>'V3'!C292</f>
        <v>1.6456839637920899</v>
      </c>
      <c r="G291" t="s">
        <v>106</v>
      </c>
      <c r="H291" t="s">
        <v>25</v>
      </c>
      <c r="I291">
        <v>5.1985041599052604</v>
      </c>
    </row>
    <row r="292" spans="1:9" x14ac:dyDescent="0.3">
      <c r="A292" t="s">
        <v>108</v>
      </c>
      <c r="B292" t="s">
        <v>25</v>
      </c>
      <c r="C292">
        <f>'V3'!C293</f>
        <v>4.0567414738757301E-2</v>
      </c>
      <c r="G292" t="s">
        <v>107</v>
      </c>
      <c r="H292" t="s">
        <v>25</v>
      </c>
      <c r="I292">
        <v>1.05329437076719</v>
      </c>
    </row>
    <row r="293" spans="1:9" x14ac:dyDescent="0.3">
      <c r="A293" t="s">
        <v>109</v>
      </c>
      <c r="B293" t="s">
        <v>25</v>
      </c>
      <c r="C293">
        <f>'V3'!C294</f>
        <v>0</v>
      </c>
      <c r="G293" t="s">
        <v>108</v>
      </c>
      <c r="H293" t="s">
        <v>25</v>
      </c>
      <c r="I293">
        <v>0</v>
      </c>
    </row>
    <row r="294" spans="1:9" x14ac:dyDescent="0.3">
      <c r="A294" t="s">
        <v>110</v>
      </c>
      <c r="B294" t="s">
        <v>25</v>
      </c>
      <c r="C294">
        <f>'V3'!C295</f>
        <v>0</v>
      </c>
      <c r="G294" t="s">
        <v>109</v>
      </c>
      <c r="H294" t="s">
        <v>25</v>
      </c>
      <c r="I294">
        <v>0</v>
      </c>
    </row>
    <row r="295" spans="1:9" x14ac:dyDescent="0.3">
      <c r="A295" t="s">
        <v>111</v>
      </c>
      <c r="B295" t="s">
        <v>25</v>
      </c>
      <c r="C295">
        <f>'V3'!C296</f>
        <v>0</v>
      </c>
      <c r="G295" t="s">
        <v>110</v>
      </c>
      <c r="H295" t="s">
        <v>25</v>
      </c>
      <c r="I295">
        <v>0</v>
      </c>
    </row>
    <row r="296" spans="1:9" x14ac:dyDescent="0.3">
      <c r="A296" t="s">
        <v>112</v>
      </c>
      <c r="B296" t="s">
        <v>25</v>
      </c>
      <c r="C296">
        <f>'V3'!C297</f>
        <v>2.7058793070944699E-2</v>
      </c>
      <c r="G296" t="s">
        <v>111</v>
      </c>
      <c r="H296" t="s">
        <v>25</v>
      </c>
      <c r="I296">
        <v>0</v>
      </c>
    </row>
    <row r="297" spans="1:9" x14ac:dyDescent="0.3">
      <c r="A297" t="s">
        <v>113</v>
      </c>
      <c r="B297" t="s">
        <v>25</v>
      </c>
      <c r="C297">
        <f>'V3'!C298</f>
        <v>2.8395798562153201</v>
      </c>
      <c r="G297" t="s">
        <v>112</v>
      </c>
      <c r="H297" t="s">
        <v>25</v>
      </c>
      <c r="I297">
        <v>0</v>
      </c>
    </row>
    <row r="298" spans="1:9" x14ac:dyDescent="0.3">
      <c r="A298" t="s">
        <v>114</v>
      </c>
      <c r="B298" t="s">
        <v>25</v>
      </c>
      <c r="C298">
        <f>'V3'!C299</f>
        <v>7.36947452622098</v>
      </c>
      <c r="G298" t="s">
        <v>113</v>
      </c>
      <c r="H298" t="s">
        <v>25</v>
      </c>
      <c r="I298">
        <v>2.3190344117862698</v>
      </c>
    </row>
    <row r="299" spans="1:9" x14ac:dyDescent="0.3">
      <c r="A299" t="s">
        <v>115</v>
      </c>
      <c r="B299" t="s">
        <v>25</v>
      </c>
      <c r="C299">
        <f>'V3'!C300</f>
        <v>12.835439819926</v>
      </c>
      <c r="G299" t="s">
        <v>114</v>
      </c>
      <c r="H299" t="s">
        <v>25</v>
      </c>
      <c r="I299">
        <v>6.76130320527158</v>
      </c>
    </row>
    <row r="300" spans="1:9" x14ac:dyDescent="0.3">
      <c r="C300">
        <f>'V3'!C301</f>
        <v>0</v>
      </c>
      <c r="G300" t="s">
        <v>115</v>
      </c>
      <c r="H300" t="s">
        <v>25</v>
      </c>
      <c r="I300">
        <v>11.7761856814554</v>
      </c>
    </row>
    <row r="301" spans="1:9" x14ac:dyDescent="0.3">
      <c r="C301">
        <f>'V3'!C302</f>
        <v>0</v>
      </c>
    </row>
    <row r="302" spans="1:9" x14ac:dyDescent="0.3">
      <c r="C302">
        <f>'V3'!C303</f>
        <v>0</v>
      </c>
    </row>
    <row r="303" spans="1:9" x14ac:dyDescent="0.3">
      <c r="C303">
        <f>'V3'!C304</f>
        <v>0</v>
      </c>
    </row>
    <row r="304" spans="1:9" x14ac:dyDescent="0.3">
      <c r="C304">
        <f>'V3'!C305</f>
        <v>0</v>
      </c>
    </row>
    <row r="305" spans="1:9" x14ac:dyDescent="0.3">
      <c r="C305">
        <f>'V3'!C306</f>
        <v>0</v>
      </c>
    </row>
    <row r="306" spans="1:9" x14ac:dyDescent="0.3">
      <c r="C306">
        <f>'V3'!C307</f>
        <v>0</v>
      </c>
    </row>
    <row r="307" spans="1:9" x14ac:dyDescent="0.3">
      <c r="C307">
        <f>'V3'!C308</f>
        <v>0</v>
      </c>
    </row>
    <row r="308" spans="1:9" x14ac:dyDescent="0.3">
      <c r="C308">
        <f>'V3'!C309</f>
        <v>0</v>
      </c>
    </row>
    <row r="309" spans="1:9" x14ac:dyDescent="0.3">
      <c r="C309">
        <f>'V3'!C310</f>
        <v>0</v>
      </c>
    </row>
    <row r="310" spans="1:9" x14ac:dyDescent="0.3">
      <c r="C310">
        <f>'V3'!C311</f>
        <v>0</v>
      </c>
    </row>
    <row r="311" spans="1:9" x14ac:dyDescent="0.3">
      <c r="A311" t="s">
        <v>127</v>
      </c>
      <c r="C311">
        <f>'V3'!C312</f>
        <v>0</v>
      </c>
    </row>
    <row r="312" spans="1:9" x14ac:dyDescent="0.3">
      <c r="A312" t="s">
        <v>104</v>
      </c>
      <c r="B312" t="s">
        <v>25</v>
      </c>
      <c r="C312">
        <f>'V3'!C313</f>
        <v>0</v>
      </c>
      <c r="G312" t="s">
        <v>127</v>
      </c>
    </row>
    <row r="313" spans="1:9" x14ac:dyDescent="0.3">
      <c r="A313" t="s">
        <v>105</v>
      </c>
      <c r="B313" t="s">
        <v>25</v>
      </c>
      <c r="C313">
        <f>'V3'!C314</f>
        <v>0</v>
      </c>
      <c r="G313" t="s">
        <v>104</v>
      </c>
      <c r="H313" t="s">
        <v>25</v>
      </c>
      <c r="I313">
        <v>0</v>
      </c>
    </row>
    <row r="314" spans="1:9" x14ac:dyDescent="0.3">
      <c r="A314" t="s">
        <v>106</v>
      </c>
      <c r="B314" t="s">
        <v>25</v>
      </c>
      <c r="C314">
        <f>'V3'!C315</f>
        <v>0</v>
      </c>
      <c r="G314" t="s">
        <v>105</v>
      </c>
      <c r="H314" t="s">
        <v>25</v>
      </c>
      <c r="I314">
        <v>0</v>
      </c>
    </row>
    <row r="315" spans="1:9" x14ac:dyDescent="0.3">
      <c r="A315" t="s">
        <v>107</v>
      </c>
      <c r="B315" t="s">
        <v>25</v>
      </c>
      <c r="C315">
        <f>'V3'!C316</f>
        <v>0</v>
      </c>
      <c r="G315" t="s">
        <v>106</v>
      </c>
      <c r="H315" t="s">
        <v>25</v>
      </c>
      <c r="I315">
        <v>0</v>
      </c>
    </row>
    <row r="316" spans="1:9" x14ac:dyDescent="0.3">
      <c r="A316" t="s">
        <v>108</v>
      </c>
      <c r="B316" t="s">
        <v>25</v>
      </c>
      <c r="C316">
        <f>'V3'!C317</f>
        <v>47.2528308951645</v>
      </c>
      <c r="G316" t="s">
        <v>107</v>
      </c>
      <c r="H316" t="s">
        <v>25</v>
      </c>
      <c r="I316">
        <v>0</v>
      </c>
    </row>
    <row r="317" spans="1:9" x14ac:dyDescent="0.3">
      <c r="A317" t="s">
        <v>109</v>
      </c>
      <c r="B317" t="s">
        <v>25</v>
      </c>
      <c r="C317">
        <f>'V3'!C318</f>
        <v>82.062198506748899</v>
      </c>
      <c r="G317" t="s">
        <v>108</v>
      </c>
      <c r="H317" t="s">
        <v>25</v>
      </c>
      <c r="I317">
        <v>87.175072884530806</v>
      </c>
    </row>
    <row r="318" spans="1:9" x14ac:dyDescent="0.3">
      <c r="A318" t="s">
        <v>110</v>
      </c>
      <c r="B318" t="s">
        <v>25</v>
      </c>
      <c r="C318">
        <f>'V3'!C319</f>
        <v>163.70583534416701</v>
      </c>
      <c r="G318" t="s">
        <v>109</v>
      </c>
      <c r="H318" t="s">
        <v>25</v>
      </c>
      <c r="I318">
        <v>165.92412356966901</v>
      </c>
    </row>
    <row r="319" spans="1:9" x14ac:dyDescent="0.3">
      <c r="A319" t="s">
        <v>111</v>
      </c>
      <c r="B319" t="s">
        <v>25</v>
      </c>
      <c r="C319">
        <f>'V3'!C320</f>
        <v>198.076843494044</v>
      </c>
      <c r="G319" t="s">
        <v>110</v>
      </c>
      <c r="H319" t="s">
        <v>25</v>
      </c>
      <c r="I319">
        <v>278.09634188002701</v>
      </c>
    </row>
    <row r="320" spans="1:9" x14ac:dyDescent="0.3">
      <c r="A320" t="s">
        <v>112</v>
      </c>
      <c r="B320" t="s">
        <v>25</v>
      </c>
      <c r="C320">
        <f>'V3'!C321</f>
        <v>31.8989188843906</v>
      </c>
      <c r="G320" t="s">
        <v>111</v>
      </c>
      <c r="H320" t="s">
        <v>25</v>
      </c>
      <c r="I320">
        <v>369.996993554178</v>
      </c>
    </row>
    <row r="321" spans="1:9" x14ac:dyDescent="0.3">
      <c r="A321" t="s">
        <v>113</v>
      </c>
      <c r="B321" t="s">
        <v>25</v>
      </c>
      <c r="C321">
        <f>'V3'!C322</f>
        <v>0</v>
      </c>
      <c r="G321" t="s">
        <v>112</v>
      </c>
      <c r="H321" t="s">
        <v>25</v>
      </c>
      <c r="I321">
        <v>56.1090415272472</v>
      </c>
    </row>
    <row r="322" spans="1:9" x14ac:dyDescent="0.3">
      <c r="A322" t="s">
        <v>114</v>
      </c>
      <c r="B322" t="s">
        <v>25</v>
      </c>
      <c r="C322">
        <f>'V3'!C323</f>
        <v>0</v>
      </c>
      <c r="G322" t="s">
        <v>113</v>
      </c>
      <c r="H322" t="s">
        <v>25</v>
      </c>
      <c r="I322">
        <v>0</v>
      </c>
    </row>
    <row r="323" spans="1:9" x14ac:dyDescent="0.3">
      <c r="A323" t="s">
        <v>115</v>
      </c>
      <c r="B323" t="s">
        <v>25</v>
      </c>
      <c r="C323">
        <f>'V3'!C324</f>
        <v>0</v>
      </c>
      <c r="G323" t="s">
        <v>114</v>
      </c>
      <c r="H323" t="s">
        <v>25</v>
      </c>
      <c r="I323">
        <v>0</v>
      </c>
    </row>
    <row r="324" spans="1:9" x14ac:dyDescent="0.3">
      <c r="C324">
        <f>'V3'!C325</f>
        <v>0</v>
      </c>
      <c r="G324" t="s">
        <v>115</v>
      </c>
      <c r="H324" t="s">
        <v>25</v>
      </c>
      <c r="I324">
        <v>0</v>
      </c>
    </row>
    <row r="325" spans="1:9" x14ac:dyDescent="0.3">
      <c r="A325" t="s">
        <v>128</v>
      </c>
      <c r="C325">
        <f>'V3'!C326</f>
        <v>0</v>
      </c>
    </row>
    <row r="326" spans="1:9" x14ac:dyDescent="0.3">
      <c r="A326" t="s">
        <v>104</v>
      </c>
      <c r="B326" t="s">
        <v>25</v>
      </c>
      <c r="C326">
        <f>'V3'!C327</f>
        <v>0</v>
      </c>
      <c r="G326" t="s">
        <v>128</v>
      </c>
    </row>
    <row r="327" spans="1:9" x14ac:dyDescent="0.3">
      <c r="A327" t="s">
        <v>105</v>
      </c>
      <c r="B327" t="s">
        <v>25</v>
      </c>
      <c r="C327">
        <f>'V3'!C328</f>
        <v>0</v>
      </c>
      <c r="G327" t="s">
        <v>104</v>
      </c>
      <c r="H327" t="s">
        <v>25</v>
      </c>
      <c r="I327">
        <v>0</v>
      </c>
    </row>
    <row r="328" spans="1:9" x14ac:dyDescent="0.3">
      <c r="A328" t="s">
        <v>106</v>
      </c>
      <c r="B328" t="s">
        <v>25</v>
      </c>
      <c r="C328">
        <f>'V3'!C329</f>
        <v>0</v>
      </c>
      <c r="G328" t="s">
        <v>105</v>
      </c>
      <c r="H328" t="s">
        <v>25</v>
      </c>
      <c r="I328">
        <v>0</v>
      </c>
    </row>
    <row r="329" spans="1:9" x14ac:dyDescent="0.3">
      <c r="A329" t="s">
        <v>107</v>
      </c>
      <c r="B329" t="s">
        <v>25</v>
      </c>
      <c r="C329">
        <f>'V3'!C330</f>
        <v>0</v>
      </c>
      <c r="G329" t="s">
        <v>106</v>
      </c>
      <c r="H329" t="s">
        <v>25</v>
      </c>
      <c r="I329">
        <v>0</v>
      </c>
    </row>
    <row r="330" spans="1:9" x14ac:dyDescent="0.3">
      <c r="A330" t="s">
        <v>108</v>
      </c>
      <c r="B330" t="s">
        <v>25</v>
      </c>
      <c r="C330">
        <f>'V3'!C331</f>
        <v>47.187184253763597</v>
      </c>
      <c r="G330" t="s">
        <v>107</v>
      </c>
      <c r="H330" t="s">
        <v>25</v>
      </c>
      <c r="I330">
        <v>0</v>
      </c>
    </row>
    <row r="331" spans="1:9" x14ac:dyDescent="0.3">
      <c r="A331" t="s">
        <v>109</v>
      </c>
      <c r="B331" t="s">
        <v>25</v>
      </c>
      <c r="C331">
        <f>'V3'!C332</f>
        <v>82.062198506748899</v>
      </c>
      <c r="G331" t="s">
        <v>108</v>
      </c>
      <c r="H331" t="s">
        <v>25</v>
      </c>
      <c r="I331">
        <v>87.175072884530806</v>
      </c>
    </row>
    <row r="332" spans="1:9" x14ac:dyDescent="0.3">
      <c r="A332" t="s">
        <v>110</v>
      </c>
      <c r="B332" t="s">
        <v>25</v>
      </c>
      <c r="C332">
        <f>'V3'!C333</f>
        <v>163.70583534416701</v>
      </c>
      <c r="G332" t="s">
        <v>109</v>
      </c>
      <c r="H332" t="s">
        <v>25</v>
      </c>
      <c r="I332">
        <v>165.92412356966901</v>
      </c>
    </row>
    <row r="333" spans="1:9" x14ac:dyDescent="0.3">
      <c r="A333" t="s">
        <v>111</v>
      </c>
      <c r="B333" t="s">
        <v>25</v>
      </c>
      <c r="C333">
        <f>'V3'!C334</f>
        <v>198.076843494044</v>
      </c>
      <c r="G333" t="s">
        <v>110</v>
      </c>
      <c r="H333" t="s">
        <v>25</v>
      </c>
      <c r="I333">
        <v>278.09634188002701</v>
      </c>
    </row>
    <row r="334" spans="1:9" x14ac:dyDescent="0.3">
      <c r="A334" t="s">
        <v>112</v>
      </c>
      <c r="B334" t="s">
        <v>25</v>
      </c>
      <c r="C334">
        <f>'V3'!C335</f>
        <v>31.8989188843906</v>
      </c>
      <c r="G334" t="s">
        <v>111</v>
      </c>
      <c r="H334" t="s">
        <v>25</v>
      </c>
      <c r="I334">
        <v>369.996993554178</v>
      </c>
    </row>
    <row r="335" spans="1:9" x14ac:dyDescent="0.3">
      <c r="A335" t="s">
        <v>113</v>
      </c>
      <c r="B335" t="s">
        <v>25</v>
      </c>
      <c r="C335">
        <f>'V3'!C336</f>
        <v>0</v>
      </c>
      <c r="G335" t="s">
        <v>112</v>
      </c>
      <c r="H335" t="s">
        <v>25</v>
      </c>
      <c r="I335">
        <v>56.1090415272472</v>
      </c>
    </row>
    <row r="336" spans="1:9" x14ac:dyDescent="0.3">
      <c r="A336" t="s">
        <v>114</v>
      </c>
      <c r="B336" t="s">
        <v>25</v>
      </c>
      <c r="C336">
        <f>'V3'!C337</f>
        <v>0</v>
      </c>
      <c r="G336" t="s">
        <v>113</v>
      </c>
      <c r="H336" t="s">
        <v>25</v>
      </c>
      <c r="I336">
        <v>0</v>
      </c>
    </row>
    <row r="337" spans="1:9" x14ac:dyDescent="0.3">
      <c r="A337" t="s">
        <v>115</v>
      </c>
      <c r="B337" t="s">
        <v>25</v>
      </c>
      <c r="C337">
        <f>'V3'!C338</f>
        <v>0</v>
      </c>
      <c r="G337" t="s">
        <v>114</v>
      </c>
      <c r="H337" t="s">
        <v>25</v>
      </c>
      <c r="I337">
        <v>0</v>
      </c>
    </row>
    <row r="338" spans="1:9" x14ac:dyDescent="0.3">
      <c r="C338">
        <f>'V3'!C339</f>
        <v>0</v>
      </c>
      <c r="G338" t="s">
        <v>115</v>
      </c>
      <c r="H338" t="s">
        <v>25</v>
      </c>
      <c r="I338">
        <v>0</v>
      </c>
    </row>
    <row r="339" spans="1:9" x14ac:dyDescent="0.3">
      <c r="A339" t="s">
        <v>129</v>
      </c>
      <c r="C339">
        <f>'V3'!C340</f>
        <v>0</v>
      </c>
    </row>
    <row r="340" spans="1:9" x14ac:dyDescent="0.3">
      <c r="A340" t="s">
        <v>104</v>
      </c>
      <c r="B340" t="s">
        <v>25</v>
      </c>
      <c r="C340">
        <f>'V3'!C341</f>
        <v>500.86079999999998</v>
      </c>
      <c r="G340" t="s">
        <v>129</v>
      </c>
    </row>
    <row r="341" spans="1:9" x14ac:dyDescent="0.3">
      <c r="A341" t="s">
        <v>105</v>
      </c>
      <c r="B341" t="s">
        <v>25</v>
      </c>
      <c r="C341">
        <f>'V3'!C342</f>
        <v>452.3904</v>
      </c>
      <c r="G341" t="s">
        <v>104</v>
      </c>
      <c r="H341" t="s">
        <v>25</v>
      </c>
      <c r="I341">
        <v>500.86079999999998</v>
      </c>
    </row>
    <row r="342" spans="1:9" x14ac:dyDescent="0.3">
      <c r="A342" t="s">
        <v>106</v>
      </c>
      <c r="B342" t="s">
        <v>25</v>
      </c>
      <c r="C342">
        <f>'V3'!C343</f>
        <v>500.86079999999998</v>
      </c>
      <c r="G342" t="s">
        <v>105</v>
      </c>
      <c r="H342" t="s">
        <v>25</v>
      </c>
      <c r="I342">
        <v>452.3904</v>
      </c>
    </row>
    <row r="343" spans="1:9" x14ac:dyDescent="0.3">
      <c r="A343" t="s">
        <v>107</v>
      </c>
      <c r="B343" t="s">
        <v>25</v>
      </c>
      <c r="C343">
        <f>'V3'!C344</f>
        <v>484.70400000000001</v>
      </c>
      <c r="G343" t="s">
        <v>106</v>
      </c>
      <c r="H343" t="s">
        <v>25</v>
      </c>
      <c r="I343">
        <v>500.86079999999998</v>
      </c>
    </row>
    <row r="344" spans="1:9" x14ac:dyDescent="0.3">
      <c r="A344" t="s">
        <v>108</v>
      </c>
      <c r="B344" t="s">
        <v>25</v>
      </c>
      <c r="C344">
        <f>'V3'!C345</f>
        <v>500.86079999999998</v>
      </c>
      <c r="G344" t="s">
        <v>107</v>
      </c>
      <c r="H344" t="s">
        <v>25</v>
      </c>
      <c r="I344">
        <v>484.70400000000001</v>
      </c>
    </row>
    <row r="345" spans="1:9" x14ac:dyDescent="0.3">
      <c r="A345" t="s">
        <v>109</v>
      </c>
      <c r="B345" t="s">
        <v>25</v>
      </c>
      <c r="C345">
        <f>'V3'!C346</f>
        <v>484.70400000000001</v>
      </c>
      <c r="G345" t="s">
        <v>108</v>
      </c>
      <c r="H345" t="s">
        <v>25</v>
      </c>
      <c r="I345">
        <v>500.86079999999998</v>
      </c>
    </row>
    <row r="346" spans="1:9" x14ac:dyDescent="0.3">
      <c r="A346" t="s">
        <v>110</v>
      </c>
      <c r="B346" t="s">
        <v>25</v>
      </c>
      <c r="C346">
        <f>'V3'!C347</f>
        <v>500.86079999999998</v>
      </c>
      <c r="G346" t="s">
        <v>109</v>
      </c>
      <c r="H346" t="s">
        <v>25</v>
      </c>
      <c r="I346">
        <v>484.70400000000001</v>
      </c>
    </row>
    <row r="347" spans="1:9" x14ac:dyDescent="0.3">
      <c r="A347" t="s">
        <v>111</v>
      </c>
      <c r="B347" t="s">
        <v>25</v>
      </c>
      <c r="C347">
        <f>'V3'!C348</f>
        <v>500.86079999999998</v>
      </c>
      <c r="G347" t="s">
        <v>110</v>
      </c>
      <c r="H347" t="s">
        <v>25</v>
      </c>
      <c r="I347">
        <v>500.86079999999998</v>
      </c>
    </row>
    <row r="348" spans="1:9" x14ac:dyDescent="0.3">
      <c r="A348" t="s">
        <v>112</v>
      </c>
      <c r="B348" t="s">
        <v>25</v>
      </c>
      <c r="C348">
        <f>'V3'!C349</f>
        <v>484.70400000000001</v>
      </c>
      <c r="G348" t="s">
        <v>111</v>
      </c>
      <c r="H348" t="s">
        <v>25</v>
      </c>
      <c r="I348">
        <v>500.86079999999998</v>
      </c>
    </row>
    <row r="349" spans="1:9" x14ac:dyDescent="0.3">
      <c r="A349" t="s">
        <v>113</v>
      </c>
      <c r="B349" t="s">
        <v>25</v>
      </c>
      <c r="C349">
        <f>'V3'!C350</f>
        <v>500.86079999999998</v>
      </c>
      <c r="G349" t="s">
        <v>112</v>
      </c>
      <c r="H349" t="s">
        <v>25</v>
      </c>
      <c r="I349">
        <v>484.70400000000001</v>
      </c>
    </row>
    <row r="350" spans="1:9" x14ac:dyDescent="0.3">
      <c r="A350" t="s">
        <v>114</v>
      </c>
      <c r="B350" t="s">
        <v>25</v>
      </c>
      <c r="C350">
        <f>'V3'!C351</f>
        <v>484.70400000000001</v>
      </c>
      <c r="G350" t="s">
        <v>113</v>
      </c>
      <c r="H350" t="s">
        <v>25</v>
      </c>
      <c r="I350">
        <v>500.86079999999998</v>
      </c>
    </row>
    <row r="351" spans="1:9" x14ac:dyDescent="0.3">
      <c r="A351" t="s">
        <v>115</v>
      </c>
      <c r="B351" t="s">
        <v>25</v>
      </c>
      <c r="C351">
        <f>'V3'!C352</f>
        <v>500.86079999999998</v>
      </c>
      <c r="G351" t="s">
        <v>114</v>
      </c>
      <c r="H351" t="s">
        <v>25</v>
      </c>
      <c r="I351">
        <v>484.70400000000001</v>
      </c>
    </row>
    <row r="352" spans="1:9" x14ac:dyDescent="0.3">
      <c r="C352">
        <f>'V3'!C353</f>
        <v>0</v>
      </c>
      <c r="G352" t="s">
        <v>115</v>
      </c>
      <c r="H352" t="s">
        <v>25</v>
      </c>
      <c r="I352">
        <v>500.86079999999998</v>
      </c>
    </row>
    <row r="353" spans="1:9" x14ac:dyDescent="0.3">
      <c r="A353" t="s">
        <v>130</v>
      </c>
      <c r="C353">
        <f>'V3'!C354</f>
        <v>0</v>
      </c>
    </row>
    <row r="354" spans="1:9" x14ac:dyDescent="0.3">
      <c r="A354" t="s">
        <v>104</v>
      </c>
      <c r="B354" t="s">
        <v>25</v>
      </c>
      <c r="C354">
        <f>'V3'!C355</f>
        <v>357.40788523487998</v>
      </c>
      <c r="G354" t="s">
        <v>130</v>
      </c>
    </row>
    <row r="355" spans="1:9" x14ac:dyDescent="0.3">
      <c r="A355" t="s">
        <v>105</v>
      </c>
      <c r="B355" t="s">
        <v>25</v>
      </c>
      <c r="C355">
        <f>'V3'!C356</f>
        <v>434.25121364351997</v>
      </c>
      <c r="G355" t="s">
        <v>104</v>
      </c>
      <c r="H355" t="s">
        <v>25</v>
      </c>
      <c r="I355">
        <v>357.40788523487998</v>
      </c>
    </row>
    <row r="356" spans="1:9" x14ac:dyDescent="0.3">
      <c r="A356" t="s">
        <v>106</v>
      </c>
      <c r="B356" t="s">
        <v>25</v>
      </c>
      <c r="C356">
        <f>'V3'!C357</f>
        <v>774.37203503558396</v>
      </c>
      <c r="G356" t="s">
        <v>105</v>
      </c>
      <c r="H356" t="s">
        <v>25</v>
      </c>
      <c r="I356">
        <v>434.25121364351997</v>
      </c>
    </row>
    <row r="357" spans="1:9" x14ac:dyDescent="0.3">
      <c r="A357" t="s">
        <v>107</v>
      </c>
      <c r="B357" t="s">
        <v>25</v>
      </c>
      <c r="C357">
        <f>'V3'!C358</f>
        <v>1090.6926685286401</v>
      </c>
      <c r="G357" t="s">
        <v>106</v>
      </c>
      <c r="H357" t="s">
        <v>25</v>
      </c>
      <c r="I357">
        <v>850.76929745856</v>
      </c>
    </row>
    <row r="358" spans="1:9" x14ac:dyDescent="0.3">
      <c r="A358" t="s">
        <v>108</v>
      </c>
      <c r="B358" t="s">
        <v>25</v>
      </c>
      <c r="C358">
        <f>'V3'!C359</f>
        <v>1209.4836062198401</v>
      </c>
      <c r="G358" t="s">
        <v>107</v>
      </c>
      <c r="H358" t="s">
        <v>25</v>
      </c>
      <c r="I358">
        <v>1282.8855734783999</v>
      </c>
    </row>
    <row r="359" spans="1:9" x14ac:dyDescent="0.3">
      <c r="A359" t="s">
        <v>109</v>
      </c>
      <c r="B359" t="s">
        <v>25</v>
      </c>
      <c r="C359">
        <f>'V3'!C360</f>
        <v>1211.27746899456</v>
      </c>
      <c r="G359" t="s">
        <v>108</v>
      </c>
      <c r="H359" t="s">
        <v>25</v>
      </c>
      <c r="I359">
        <v>1440.22802602464</v>
      </c>
    </row>
    <row r="360" spans="1:9" x14ac:dyDescent="0.3">
      <c r="A360" t="s">
        <v>110</v>
      </c>
      <c r="B360" t="s">
        <v>25</v>
      </c>
      <c r="C360">
        <f>'V3'!C361</f>
        <v>1179.8913574056901</v>
      </c>
      <c r="G360" t="s">
        <v>109</v>
      </c>
      <c r="H360" t="s">
        <v>25</v>
      </c>
      <c r="I360">
        <v>1509.4936299168</v>
      </c>
    </row>
    <row r="361" spans="1:9" x14ac:dyDescent="0.3">
      <c r="A361" t="s">
        <v>111</v>
      </c>
      <c r="B361" t="s">
        <v>25</v>
      </c>
      <c r="C361">
        <f>'V3'!C362</f>
        <v>1179.1624927881601</v>
      </c>
      <c r="G361" t="s">
        <v>110</v>
      </c>
      <c r="H361" t="s">
        <v>25</v>
      </c>
      <c r="I361">
        <v>1427.0954024591999</v>
      </c>
    </row>
    <row r="362" spans="1:9" x14ac:dyDescent="0.3">
      <c r="A362" t="s">
        <v>112</v>
      </c>
      <c r="B362" t="s">
        <v>25</v>
      </c>
      <c r="C362">
        <f>'V3'!C363</f>
        <v>936.52533523008003</v>
      </c>
      <c r="G362" t="s">
        <v>111</v>
      </c>
      <c r="H362" t="s">
        <v>25</v>
      </c>
      <c r="I362">
        <v>1493.98992111456</v>
      </c>
    </row>
    <row r="363" spans="1:9" x14ac:dyDescent="0.3">
      <c r="A363" t="s">
        <v>113</v>
      </c>
      <c r="B363" t="s">
        <v>25</v>
      </c>
      <c r="C363">
        <f>'V3'!C364</f>
        <v>653.98914162316805</v>
      </c>
      <c r="G363" t="s">
        <v>112</v>
      </c>
      <c r="H363" t="s">
        <v>25</v>
      </c>
      <c r="I363">
        <v>1104.1447190688</v>
      </c>
    </row>
    <row r="364" spans="1:9" x14ac:dyDescent="0.3">
      <c r="A364" t="s">
        <v>114</v>
      </c>
      <c r="B364" t="s">
        <v>25</v>
      </c>
      <c r="C364">
        <f>'V3'!C365</f>
        <v>349.65760380479998</v>
      </c>
      <c r="G364" t="s">
        <v>113</v>
      </c>
      <c r="H364" t="s">
        <v>25</v>
      </c>
      <c r="I364">
        <v>720.27063749664001</v>
      </c>
    </row>
    <row r="365" spans="1:9" x14ac:dyDescent="0.3">
      <c r="A365" t="s">
        <v>115</v>
      </c>
      <c r="B365" t="s">
        <v>25</v>
      </c>
      <c r="C365">
        <f>'V3'!C366</f>
        <v>239.01744949344001</v>
      </c>
      <c r="G365" t="s">
        <v>114</v>
      </c>
      <c r="H365" t="s">
        <v>25</v>
      </c>
      <c r="I365">
        <v>349.65760380479998</v>
      </c>
    </row>
    <row r="366" spans="1:9" x14ac:dyDescent="0.3">
      <c r="C366">
        <f>'V3'!C367</f>
        <v>0</v>
      </c>
      <c r="G366" t="s">
        <v>115</v>
      </c>
      <c r="H366" t="s">
        <v>25</v>
      </c>
      <c r="I366">
        <v>239.01744949344001</v>
      </c>
    </row>
    <row r="367" spans="1:9" x14ac:dyDescent="0.3">
      <c r="A367" t="s">
        <v>131</v>
      </c>
      <c r="C367">
        <f>'V3'!C368</f>
        <v>0</v>
      </c>
    </row>
    <row r="368" spans="1:9" x14ac:dyDescent="0.3">
      <c r="A368" t="s">
        <v>104</v>
      </c>
      <c r="B368" t="s">
        <v>25</v>
      </c>
      <c r="C368">
        <f>'V3'!C369</f>
        <v>2333.9114538263898</v>
      </c>
      <c r="G368" t="s">
        <v>131</v>
      </c>
    </row>
    <row r="369" spans="1:9" x14ac:dyDescent="0.3">
      <c r="A369" t="s">
        <v>105</v>
      </c>
      <c r="B369" t="s">
        <v>25</v>
      </c>
      <c r="C369">
        <f>'V3'!C370</f>
        <v>1923.21537978574</v>
      </c>
      <c r="G369" t="s">
        <v>104</v>
      </c>
      <c r="H369" t="s">
        <v>25</v>
      </c>
      <c r="I369">
        <v>2333.9114538263898</v>
      </c>
    </row>
    <row r="370" spans="1:9" x14ac:dyDescent="0.3">
      <c r="A370" t="s">
        <v>106</v>
      </c>
      <c r="B370" t="s">
        <v>25</v>
      </c>
      <c r="C370">
        <f>'V3'!C371</f>
        <v>2015.83033160426</v>
      </c>
      <c r="G370" t="s">
        <v>105</v>
      </c>
      <c r="H370" t="s">
        <v>25</v>
      </c>
      <c r="I370">
        <v>1923.21537978574</v>
      </c>
    </row>
    <row r="371" spans="1:9" x14ac:dyDescent="0.3">
      <c r="A371" t="s">
        <v>107</v>
      </c>
      <c r="B371" t="s">
        <v>25</v>
      </c>
      <c r="C371">
        <f>'V3'!C372</f>
        <v>1633.39534551767</v>
      </c>
      <c r="G371" t="s">
        <v>106</v>
      </c>
      <c r="H371" t="s">
        <v>25</v>
      </c>
      <c r="I371">
        <v>2015.83033160426</v>
      </c>
    </row>
    <row r="372" spans="1:9" x14ac:dyDescent="0.3">
      <c r="A372" t="s">
        <v>108</v>
      </c>
      <c r="B372" t="s">
        <v>25</v>
      </c>
      <c r="C372">
        <f>'V3'!C373</f>
        <v>1179.7197034255901</v>
      </c>
      <c r="G372" t="s">
        <v>107</v>
      </c>
      <c r="H372" t="s">
        <v>25</v>
      </c>
      <c r="I372">
        <v>1633.39534551767</v>
      </c>
    </row>
    <row r="373" spans="1:9" x14ac:dyDescent="0.3">
      <c r="A373" t="s">
        <v>109</v>
      </c>
      <c r="B373" t="s">
        <v>25</v>
      </c>
      <c r="C373">
        <f>'V3'!C374</f>
        <v>1005.73143164204</v>
      </c>
      <c r="G373" t="s">
        <v>108</v>
      </c>
      <c r="H373" t="s">
        <v>25</v>
      </c>
      <c r="I373">
        <v>1179.7197034255901</v>
      </c>
    </row>
    <row r="374" spans="1:9" x14ac:dyDescent="0.3">
      <c r="A374" t="s">
        <v>110</v>
      </c>
      <c r="B374" t="s">
        <v>25</v>
      </c>
      <c r="C374">
        <f>'V3'!C375</f>
        <v>859.83724441306094</v>
      </c>
      <c r="G374" t="s">
        <v>109</v>
      </c>
      <c r="H374" t="s">
        <v>25</v>
      </c>
      <c r="I374">
        <v>1005.73143164204</v>
      </c>
    </row>
    <row r="375" spans="1:9" x14ac:dyDescent="0.3">
      <c r="A375" t="s">
        <v>111</v>
      </c>
      <c r="B375" t="s">
        <v>25</v>
      </c>
      <c r="C375">
        <f>'V3'!C376</f>
        <v>826.698071429582</v>
      </c>
      <c r="G375" t="s">
        <v>110</v>
      </c>
      <c r="H375" t="s">
        <v>25</v>
      </c>
      <c r="I375">
        <v>859.83724441306094</v>
      </c>
    </row>
    <row r="376" spans="1:9" x14ac:dyDescent="0.3">
      <c r="A376" t="s">
        <v>112</v>
      </c>
      <c r="B376" t="s">
        <v>25</v>
      </c>
      <c r="C376">
        <f>'V3'!C377</f>
        <v>1063.2189172815399</v>
      </c>
      <c r="G376" t="s">
        <v>111</v>
      </c>
      <c r="H376" t="s">
        <v>25</v>
      </c>
      <c r="I376">
        <v>826.698071429582</v>
      </c>
    </row>
    <row r="377" spans="1:9" x14ac:dyDescent="0.3">
      <c r="A377" t="s">
        <v>113</v>
      </c>
      <c r="B377" t="s">
        <v>25</v>
      </c>
      <c r="C377">
        <f>'V3'!C378</f>
        <v>1590.5696703533199</v>
      </c>
      <c r="G377" t="s">
        <v>112</v>
      </c>
      <c r="H377" t="s">
        <v>25</v>
      </c>
      <c r="I377">
        <v>1063.2189172815399</v>
      </c>
    </row>
    <row r="378" spans="1:9" x14ac:dyDescent="0.3">
      <c r="A378" t="s">
        <v>114</v>
      </c>
      <c r="B378" t="s">
        <v>25</v>
      </c>
      <c r="C378">
        <f>'V3'!C379</f>
        <v>1769.5077149058</v>
      </c>
      <c r="G378" t="s">
        <v>113</v>
      </c>
      <c r="H378" t="s">
        <v>25</v>
      </c>
      <c r="I378">
        <v>1590.5696703533199</v>
      </c>
    </row>
    <row r="379" spans="1:9" x14ac:dyDescent="0.3">
      <c r="A379" t="s">
        <v>115</v>
      </c>
      <c r="B379" t="s">
        <v>25</v>
      </c>
      <c r="C379">
        <f>'V3'!C380</f>
        <v>2203.1289788834702</v>
      </c>
      <c r="G379" t="s">
        <v>114</v>
      </c>
      <c r="H379" t="s">
        <v>25</v>
      </c>
      <c r="I379">
        <v>1769.5077149058</v>
      </c>
    </row>
    <row r="380" spans="1:9" x14ac:dyDescent="0.3">
      <c r="C380">
        <f>'V3'!C381</f>
        <v>0</v>
      </c>
      <c r="G380" t="s">
        <v>115</v>
      </c>
      <c r="H380" t="s">
        <v>25</v>
      </c>
      <c r="I380">
        <v>2203.1289788834702</v>
      </c>
    </row>
    <row r="381" spans="1:9" x14ac:dyDescent="0.3">
      <c r="A381" t="s">
        <v>132</v>
      </c>
      <c r="C381">
        <f>'V3'!C382</f>
        <v>0</v>
      </c>
    </row>
    <row r="382" spans="1:9" x14ac:dyDescent="0.3">
      <c r="A382" t="s">
        <v>104</v>
      </c>
      <c r="B382" t="s">
        <v>25</v>
      </c>
      <c r="C382">
        <f>'V3'!C383</f>
        <v>2609.2008383013499</v>
      </c>
      <c r="G382" t="s">
        <v>132</v>
      </c>
    </row>
    <row r="383" spans="1:9" x14ac:dyDescent="0.3">
      <c r="A383" t="s">
        <v>105</v>
      </c>
      <c r="B383" t="s">
        <v>25</v>
      </c>
      <c r="C383">
        <f>'V3'!C384</f>
        <v>2324.0129961263601</v>
      </c>
      <c r="G383" t="s">
        <v>104</v>
      </c>
      <c r="H383" t="s">
        <v>25</v>
      </c>
      <c r="I383">
        <v>2609.2008383013499</v>
      </c>
    </row>
    <row r="384" spans="1:9" x14ac:dyDescent="0.3">
      <c r="A384" t="s">
        <v>106</v>
      </c>
      <c r="B384" t="s">
        <v>25</v>
      </c>
      <c r="C384">
        <f>'V3'!C385</f>
        <v>2447.0375420864202</v>
      </c>
      <c r="G384" t="s">
        <v>105</v>
      </c>
      <c r="H384" t="s">
        <v>25</v>
      </c>
      <c r="I384">
        <v>2324.0129961263601</v>
      </c>
    </row>
    <row r="385" spans="1:9" x14ac:dyDescent="0.3">
      <c r="A385" t="s">
        <v>107</v>
      </c>
      <c r="B385" t="s">
        <v>25</v>
      </c>
      <c r="C385">
        <f>'V3'!C386</f>
        <v>2312.60356936568</v>
      </c>
      <c r="G385" t="s">
        <v>106</v>
      </c>
      <c r="H385" t="s">
        <v>25</v>
      </c>
      <c r="I385">
        <v>2447.0375420864202</v>
      </c>
    </row>
    <row r="386" spans="1:9" x14ac:dyDescent="0.3">
      <c r="A386" t="s">
        <v>108</v>
      </c>
      <c r="B386" t="s">
        <v>25</v>
      </c>
      <c r="C386">
        <f>'V3'!C387</f>
        <v>1729.3554336167899</v>
      </c>
      <c r="G386" t="s">
        <v>107</v>
      </c>
      <c r="H386" t="s">
        <v>25</v>
      </c>
      <c r="I386">
        <v>2312.60356936568</v>
      </c>
    </row>
    <row r="387" spans="1:9" x14ac:dyDescent="0.3">
      <c r="A387" t="s">
        <v>109</v>
      </c>
      <c r="B387" t="s">
        <v>25</v>
      </c>
      <c r="C387">
        <f>'V3'!C388</f>
        <v>1558.6942040439501</v>
      </c>
      <c r="G387" t="s">
        <v>108</v>
      </c>
      <c r="H387" t="s">
        <v>25</v>
      </c>
      <c r="I387">
        <v>1729.3554336167899</v>
      </c>
    </row>
    <row r="388" spans="1:9" x14ac:dyDescent="0.3">
      <c r="A388" t="s">
        <v>110</v>
      </c>
      <c r="B388" t="s">
        <v>25</v>
      </c>
      <c r="C388">
        <f>'V3'!C389</f>
        <v>1178.10059387044</v>
      </c>
      <c r="G388" t="s">
        <v>109</v>
      </c>
      <c r="H388" t="s">
        <v>25</v>
      </c>
      <c r="I388">
        <v>1558.6942040439501</v>
      </c>
    </row>
    <row r="389" spans="1:9" x14ac:dyDescent="0.3">
      <c r="A389" t="s">
        <v>111</v>
      </c>
      <c r="B389" t="s">
        <v>25</v>
      </c>
      <c r="C389">
        <f>'V3'!C390</f>
        <v>1077.3615071746401</v>
      </c>
      <c r="G389" t="s">
        <v>110</v>
      </c>
      <c r="H389" t="s">
        <v>25</v>
      </c>
      <c r="I389">
        <v>1178.10059387044</v>
      </c>
    </row>
    <row r="390" spans="1:9" x14ac:dyDescent="0.3">
      <c r="A390" t="s">
        <v>112</v>
      </c>
      <c r="B390" t="s">
        <v>25</v>
      </c>
      <c r="C390">
        <f>'V3'!C391</f>
        <v>1425.1813412542199</v>
      </c>
      <c r="G390" t="s">
        <v>111</v>
      </c>
      <c r="H390" t="s">
        <v>25</v>
      </c>
      <c r="I390">
        <v>1077.3615071746401</v>
      </c>
    </row>
    <row r="391" spans="1:9" x14ac:dyDescent="0.3">
      <c r="A391" t="s">
        <v>113</v>
      </c>
      <c r="B391" t="s">
        <v>25</v>
      </c>
      <c r="C391">
        <f>'V3'!C392</f>
        <v>2098.8646694005301</v>
      </c>
      <c r="G391" t="s">
        <v>112</v>
      </c>
      <c r="H391" t="s">
        <v>25</v>
      </c>
      <c r="I391">
        <v>1425.1813412542199</v>
      </c>
    </row>
    <row r="392" spans="1:9" x14ac:dyDescent="0.3">
      <c r="A392" t="s">
        <v>114</v>
      </c>
      <c r="B392" t="s">
        <v>25</v>
      </c>
      <c r="C392">
        <f>'V3'!C393</f>
        <v>2031.0613436158301</v>
      </c>
      <c r="G392" t="s">
        <v>113</v>
      </c>
      <c r="H392" t="s">
        <v>25</v>
      </c>
      <c r="I392">
        <v>2098.8646694005301</v>
      </c>
    </row>
    <row r="393" spans="1:9" x14ac:dyDescent="0.3">
      <c r="A393" t="s">
        <v>115</v>
      </c>
      <c r="B393" t="s">
        <v>25</v>
      </c>
      <c r="C393">
        <f>'V3'!C394</f>
        <v>2386.6375368988301</v>
      </c>
      <c r="G393" t="s">
        <v>114</v>
      </c>
      <c r="H393" t="s">
        <v>25</v>
      </c>
      <c r="I393">
        <v>2031.0613436158301</v>
      </c>
    </row>
    <row r="394" spans="1:9" x14ac:dyDescent="0.3">
      <c r="C394">
        <f>'V3'!C395</f>
        <v>0</v>
      </c>
      <c r="G394" t="s">
        <v>115</v>
      </c>
      <c r="H394" t="s">
        <v>25</v>
      </c>
      <c r="I394">
        <v>2386.6375368988301</v>
      </c>
    </row>
    <row r="395" spans="1:9" x14ac:dyDescent="0.3">
      <c r="A395" t="s">
        <v>133</v>
      </c>
      <c r="C395">
        <f>'V3'!C396</f>
        <v>0</v>
      </c>
    </row>
    <row r="396" spans="1:9" x14ac:dyDescent="0.3">
      <c r="A396" t="s">
        <v>104</v>
      </c>
      <c r="B396" t="s">
        <v>122</v>
      </c>
      <c r="C396">
        <f>'V3'!C397</f>
        <v>162.13455856859301</v>
      </c>
      <c r="G396" t="s">
        <v>133</v>
      </c>
    </row>
    <row r="397" spans="1:9" x14ac:dyDescent="0.3">
      <c r="A397" t="s">
        <v>105</v>
      </c>
      <c r="B397" t="s">
        <v>122</v>
      </c>
      <c r="C397">
        <f>'V3'!C398</f>
        <v>161.570953150089</v>
      </c>
      <c r="G397" t="s">
        <v>104</v>
      </c>
      <c r="H397" t="s">
        <v>122</v>
      </c>
      <c r="I397">
        <v>162.13455856859301</v>
      </c>
    </row>
    <row r="398" spans="1:9" x14ac:dyDescent="0.3">
      <c r="A398" t="s">
        <v>106</v>
      </c>
      <c r="B398" t="s">
        <v>122</v>
      </c>
      <c r="C398">
        <f>'V3'!C399</f>
        <v>160.03115451131501</v>
      </c>
      <c r="G398" t="s">
        <v>105</v>
      </c>
      <c r="H398" t="s">
        <v>122</v>
      </c>
      <c r="I398">
        <v>161.570953150089</v>
      </c>
    </row>
    <row r="399" spans="1:9" x14ac:dyDescent="0.3">
      <c r="A399" t="s">
        <v>107</v>
      </c>
      <c r="B399" t="s">
        <v>122</v>
      </c>
      <c r="C399">
        <f>'V3'!C400</f>
        <v>157.92775045403701</v>
      </c>
      <c r="G399" t="s">
        <v>106</v>
      </c>
      <c r="H399" t="s">
        <v>122</v>
      </c>
      <c r="I399">
        <v>160.03115451131501</v>
      </c>
    </row>
    <row r="400" spans="1:9" x14ac:dyDescent="0.3">
      <c r="A400" t="s">
        <v>108</v>
      </c>
      <c r="B400" t="s">
        <v>122</v>
      </c>
      <c r="C400">
        <f>'V3'!C401</f>
        <v>155.82434639675901</v>
      </c>
      <c r="G400" t="s">
        <v>107</v>
      </c>
      <c r="H400" t="s">
        <v>122</v>
      </c>
      <c r="I400">
        <v>157.92775045403701</v>
      </c>
    </row>
    <row r="401" spans="1:9" x14ac:dyDescent="0.3">
      <c r="A401" t="s">
        <v>109</v>
      </c>
      <c r="B401" t="s">
        <v>122</v>
      </c>
      <c r="C401">
        <f>'V3'!C402</f>
        <v>154.28454775798599</v>
      </c>
      <c r="G401" t="s">
        <v>108</v>
      </c>
      <c r="H401" t="s">
        <v>122</v>
      </c>
      <c r="I401">
        <v>155.82434639675901</v>
      </c>
    </row>
    <row r="402" spans="1:9" x14ac:dyDescent="0.3">
      <c r="A402" t="s">
        <v>110</v>
      </c>
      <c r="B402" t="s">
        <v>122</v>
      </c>
      <c r="C402">
        <f>'V3'!C403</f>
        <v>153.72094233948201</v>
      </c>
      <c r="G402" t="s">
        <v>109</v>
      </c>
      <c r="H402" t="s">
        <v>122</v>
      </c>
      <c r="I402">
        <v>154.28454775798599</v>
      </c>
    </row>
    <row r="403" spans="1:9" x14ac:dyDescent="0.3">
      <c r="A403" t="s">
        <v>111</v>
      </c>
      <c r="B403" t="s">
        <v>122</v>
      </c>
      <c r="C403">
        <f>'V3'!C404</f>
        <v>154.28454775798599</v>
      </c>
      <c r="G403" t="s">
        <v>110</v>
      </c>
      <c r="H403" t="s">
        <v>122</v>
      </c>
      <c r="I403">
        <v>153.72094233948201</v>
      </c>
    </row>
    <row r="404" spans="1:9" x14ac:dyDescent="0.3">
      <c r="A404" t="s">
        <v>112</v>
      </c>
      <c r="B404" t="s">
        <v>122</v>
      </c>
      <c r="C404">
        <f>'V3'!C405</f>
        <v>155.82434639675901</v>
      </c>
      <c r="G404" t="s">
        <v>111</v>
      </c>
      <c r="H404" t="s">
        <v>122</v>
      </c>
      <c r="I404">
        <v>154.28454775798599</v>
      </c>
    </row>
    <row r="405" spans="1:9" x14ac:dyDescent="0.3">
      <c r="A405" t="s">
        <v>113</v>
      </c>
      <c r="B405" t="s">
        <v>122</v>
      </c>
      <c r="C405">
        <f>'V3'!C406</f>
        <v>157.92775045403701</v>
      </c>
      <c r="G405" t="s">
        <v>112</v>
      </c>
      <c r="H405" t="s">
        <v>122</v>
      </c>
      <c r="I405">
        <v>155.82434639675901</v>
      </c>
    </row>
    <row r="406" spans="1:9" x14ac:dyDescent="0.3">
      <c r="A406" t="s">
        <v>114</v>
      </c>
      <c r="B406" t="s">
        <v>122</v>
      </c>
      <c r="C406">
        <f>'V3'!C407</f>
        <v>160.03115451131501</v>
      </c>
      <c r="G406" t="s">
        <v>113</v>
      </c>
      <c r="H406" t="s">
        <v>122</v>
      </c>
      <c r="I406">
        <v>157.92775045403701</v>
      </c>
    </row>
    <row r="407" spans="1:9" x14ac:dyDescent="0.3">
      <c r="A407" t="s">
        <v>115</v>
      </c>
      <c r="B407" t="s">
        <v>122</v>
      </c>
      <c r="C407">
        <f>'V3'!C408</f>
        <v>161.570953150089</v>
      </c>
      <c r="G407" t="s">
        <v>114</v>
      </c>
      <c r="H407" t="s">
        <v>122</v>
      </c>
      <c r="I407">
        <v>160.03115451131501</v>
      </c>
    </row>
    <row r="408" spans="1:9" x14ac:dyDescent="0.3">
      <c r="C408">
        <f>'V3'!C409</f>
        <v>0</v>
      </c>
      <c r="G408" t="s">
        <v>115</v>
      </c>
      <c r="H408" t="s">
        <v>122</v>
      </c>
      <c r="I408">
        <v>161.570953150089</v>
      </c>
    </row>
    <row r="409" spans="1:9" x14ac:dyDescent="0.3">
      <c r="A409" t="s">
        <v>134</v>
      </c>
      <c r="C409">
        <f>'V3'!C410</f>
        <v>0</v>
      </c>
    </row>
    <row r="410" spans="1:9" x14ac:dyDescent="0.3">
      <c r="A410" t="s">
        <v>104</v>
      </c>
      <c r="B410" t="s">
        <v>122</v>
      </c>
      <c r="C410">
        <f>'V3'!C411</f>
        <v>163.95466919405999</v>
      </c>
      <c r="G410" t="s">
        <v>134</v>
      </c>
    </row>
    <row r="411" spans="1:9" x14ac:dyDescent="0.3">
      <c r="A411" t="s">
        <v>105</v>
      </c>
      <c r="B411" t="s">
        <v>122</v>
      </c>
      <c r="C411">
        <f>'V3'!C412</f>
        <v>180.31035833196501</v>
      </c>
      <c r="G411" t="s">
        <v>104</v>
      </c>
      <c r="H411" t="s">
        <v>122</v>
      </c>
      <c r="I411">
        <v>163.95466919405999</v>
      </c>
    </row>
    <row r="412" spans="1:9" x14ac:dyDescent="0.3">
      <c r="A412" t="s">
        <v>106</v>
      </c>
      <c r="B412" t="s">
        <v>122</v>
      </c>
      <c r="C412">
        <f>'V3'!C413</f>
        <v>181.814757015878</v>
      </c>
      <c r="G412" t="s">
        <v>105</v>
      </c>
      <c r="H412" t="s">
        <v>122</v>
      </c>
      <c r="I412">
        <v>180.31035833196501</v>
      </c>
    </row>
    <row r="413" spans="1:9" x14ac:dyDescent="0.3">
      <c r="A413" t="s">
        <v>107</v>
      </c>
      <c r="B413" t="s">
        <v>122</v>
      </c>
      <c r="C413">
        <f>'V3'!C414</f>
        <v>218.79764318097901</v>
      </c>
      <c r="G413" t="s">
        <v>106</v>
      </c>
      <c r="H413" t="s">
        <v>122</v>
      </c>
      <c r="I413">
        <v>181.814757015878</v>
      </c>
    </row>
    <row r="414" spans="1:9" x14ac:dyDescent="0.3">
      <c r="A414" t="s">
        <v>108</v>
      </c>
      <c r="B414" t="s">
        <v>122</v>
      </c>
      <c r="C414">
        <f>'V3'!C415</f>
        <v>250.744602431359</v>
      </c>
      <c r="G414" t="s">
        <v>107</v>
      </c>
      <c r="H414" t="s">
        <v>122</v>
      </c>
      <c r="I414">
        <v>218.79764318097901</v>
      </c>
    </row>
    <row r="415" spans="1:9" x14ac:dyDescent="0.3">
      <c r="A415" t="s">
        <v>109</v>
      </c>
      <c r="B415" t="s">
        <v>122</v>
      </c>
      <c r="C415">
        <f>'V3'!C416</f>
        <v>274.72754583403099</v>
      </c>
      <c r="G415" t="s">
        <v>108</v>
      </c>
      <c r="H415" t="s">
        <v>122</v>
      </c>
      <c r="I415">
        <v>250.744602431359</v>
      </c>
    </row>
    <row r="416" spans="1:9" x14ac:dyDescent="0.3">
      <c r="A416" t="s">
        <v>110</v>
      </c>
      <c r="B416" t="s">
        <v>122</v>
      </c>
      <c r="C416">
        <f>'V3'!C417</f>
        <v>266.12916641150298</v>
      </c>
      <c r="G416" t="s">
        <v>109</v>
      </c>
      <c r="H416" t="s">
        <v>122</v>
      </c>
      <c r="I416">
        <v>274.72754583403099</v>
      </c>
    </row>
    <row r="417" spans="1:9" x14ac:dyDescent="0.3">
      <c r="A417" t="s">
        <v>111</v>
      </c>
      <c r="B417" t="s">
        <v>122</v>
      </c>
      <c r="C417">
        <f>'V3'!C418</f>
        <v>262.33089527199297</v>
      </c>
      <c r="G417" t="s">
        <v>110</v>
      </c>
      <c r="H417" t="s">
        <v>122</v>
      </c>
      <c r="I417">
        <v>266.12916641150298</v>
      </c>
    </row>
    <row r="418" spans="1:9" x14ac:dyDescent="0.3">
      <c r="A418" t="s">
        <v>112</v>
      </c>
      <c r="B418" t="s">
        <v>122</v>
      </c>
      <c r="C418">
        <f>'V3'!C419</f>
        <v>236.48966899877601</v>
      </c>
      <c r="G418" t="s">
        <v>111</v>
      </c>
      <c r="H418" t="s">
        <v>122</v>
      </c>
      <c r="I418">
        <v>262.33089527199297</v>
      </c>
    </row>
    <row r="419" spans="1:9" x14ac:dyDescent="0.3">
      <c r="A419" t="s">
        <v>113</v>
      </c>
      <c r="B419" t="s">
        <v>122</v>
      </c>
      <c r="C419">
        <f>'V3'!C420</f>
        <v>207.43048993917299</v>
      </c>
      <c r="G419" t="s">
        <v>112</v>
      </c>
      <c r="H419" t="s">
        <v>122</v>
      </c>
      <c r="I419">
        <v>236.48966899877601</v>
      </c>
    </row>
    <row r="420" spans="1:9" x14ac:dyDescent="0.3">
      <c r="A420" t="s">
        <v>114</v>
      </c>
      <c r="B420" t="s">
        <v>122</v>
      </c>
      <c r="C420">
        <f>'V3'!C421</f>
        <v>176.19728499686201</v>
      </c>
      <c r="G420" t="s">
        <v>113</v>
      </c>
      <c r="H420" t="s">
        <v>122</v>
      </c>
      <c r="I420">
        <v>207.43048993917299</v>
      </c>
    </row>
    <row r="421" spans="1:9" x14ac:dyDescent="0.3">
      <c r="A421" t="s">
        <v>115</v>
      </c>
      <c r="B421" t="s">
        <v>122</v>
      </c>
      <c r="C421">
        <f>'V3'!C422</f>
        <v>160.39230758728701</v>
      </c>
      <c r="G421" t="s">
        <v>114</v>
      </c>
      <c r="H421" t="s">
        <v>122</v>
      </c>
      <c r="I421">
        <v>176.19728499686201</v>
      </c>
    </row>
    <row r="422" spans="1:9" x14ac:dyDescent="0.3">
      <c r="C422">
        <f>'V3'!C423</f>
        <v>0</v>
      </c>
      <c r="G422" t="s">
        <v>115</v>
      </c>
      <c r="H422" t="s">
        <v>122</v>
      </c>
      <c r="I422">
        <v>160.39230758728701</v>
      </c>
    </row>
    <row r="423" spans="1:9" x14ac:dyDescent="0.3">
      <c r="A423" t="s">
        <v>135</v>
      </c>
      <c r="C423">
        <f>'V3'!C424</f>
        <v>0</v>
      </c>
    </row>
    <row r="424" spans="1:9" x14ac:dyDescent="0.3">
      <c r="A424" t="s">
        <v>104</v>
      </c>
      <c r="B424" t="s">
        <v>101</v>
      </c>
      <c r="C424">
        <f>'V3'!C425</f>
        <v>24</v>
      </c>
      <c r="G424" t="s">
        <v>135</v>
      </c>
    </row>
    <row r="425" spans="1:9" x14ac:dyDescent="0.3">
      <c r="A425" t="s">
        <v>105</v>
      </c>
      <c r="B425" t="s">
        <v>101</v>
      </c>
      <c r="C425">
        <f>'V3'!C426</f>
        <v>24</v>
      </c>
      <c r="G425" t="s">
        <v>104</v>
      </c>
      <c r="H425" t="s">
        <v>101</v>
      </c>
      <c r="I425">
        <v>24</v>
      </c>
    </row>
    <row r="426" spans="1:9" x14ac:dyDescent="0.3">
      <c r="A426" t="s">
        <v>106</v>
      </c>
      <c r="B426" t="s">
        <v>101</v>
      </c>
      <c r="C426">
        <f>'V3'!C427</f>
        <v>24</v>
      </c>
      <c r="G426" t="s">
        <v>105</v>
      </c>
      <c r="H426" t="s">
        <v>101</v>
      </c>
      <c r="I426">
        <v>24</v>
      </c>
    </row>
    <row r="427" spans="1:9" x14ac:dyDescent="0.3">
      <c r="A427" t="s">
        <v>107</v>
      </c>
      <c r="B427" t="s">
        <v>101</v>
      </c>
      <c r="C427">
        <f>'V3'!C428</f>
        <v>24</v>
      </c>
      <c r="G427" t="s">
        <v>106</v>
      </c>
      <c r="H427" t="s">
        <v>101</v>
      </c>
      <c r="I427">
        <v>24</v>
      </c>
    </row>
    <row r="428" spans="1:9" x14ac:dyDescent="0.3">
      <c r="A428" t="s">
        <v>108</v>
      </c>
      <c r="B428" t="s">
        <v>101</v>
      </c>
      <c r="C428">
        <f>'V3'!C429</f>
        <v>24</v>
      </c>
      <c r="G428" t="s">
        <v>107</v>
      </c>
      <c r="H428" t="s">
        <v>101</v>
      </c>
      <c r="I428">
        <v>24</v>
      </c>
    </row>
    <row r="429" spans="1:9" x14ac:dyDescent="0.3">
      <c r="A429" t="s">
        <v>109</v>
      </c>
      <c r="B429" t="s">
        <v>101</v>
      </c>
      <c r="C429">
        <f>'V3'!C430</f>
        <v>24</v>
      </c>
      <c r="G429" t="s">
        <v>108</v>
      </c>
      <c r="H429" t="s">
        <v>101</v>
      </c>
      <c r="I429">
        <v>24</v>
      </c>
    </row>
    <row r="430" spans="1:9" x14ac:dyDescent="0.3">
      <c r="A430" t="s">
        <v>110</v>
      </c>
      <c r="B430" t="s">
        <v>101</v>
      </c>
      <c r="C430">
        <f>'V3'!C431</f>
        <v>24</v>
      </c>
      <c r="G430" t="s">
        <v>109</v>
      </c>
      <c r="H430" t="s">
        <v>101</v>
      </c>
      <c r="I430">
        <v>24</v>
      </c>
    </row>
    <row r="431" spans="1:9" x14ac:dyDescent="0.3">
      <c r="A431" t="s">
        <v>111</v>
      </c>
      <c r="B431" t="s">
        <v>101</v>
      </c>
      <c r="C431">
        <f>'V3'!C432</f>
        <v>24</v>
      </c>
      <c r="G431" t="s">
        <v>110</v>
      </c>
      <c r="H431" t="s">
        <v>101</v>
      </c>
      <c r="I431">
        <v>24</v>
      </c>
    </row>
    <row r="432" spans="1:9" x14ac:dyDescent="0.3">
      <c r="A432" t="s">
        <v>112</v>
      </c>
      <c r="B432" t="s">
        <v>101</v>
      </c>
      <c r="C432">
        <f>'V3'!C433</f>
        <v>24</v>
      </c>
      <c r="G432" t="s">
        <v>111</v>
      </c>
      <c r="H432" t="s">
        <v>101</v>
      </c>
      <c r="I432">
        <v>24</v>
      </c>
    </row>
    <row r="433" spans="1:9" x14ac:dyDescent="0.3">
      <c r="A433" t="s">
        <v>113</v>
      </c>
      <c r="B433" t="s">
        <v>101</v>
      </c>
      <c r="C433">
        <f>'V3'!C434</f>
        <v>24</v>
      </c>
      <c r="G433" t="s">
        <v>112</v>
      </c>
      <c r="H433" t="s">
        <v>101</v>
      </c>
      <c r="I433">
        <v>24</v>
      </c>
    </row>
    <row r="434" spans="1:9" x14ac:dyDescent="0.3">
      <c r="A434" t="s">
        <v>114</v>
      </c>
      <c r="B434" t="s">
        <v>101</v>
      </c>
      <c r="C434">
        <f>'V3'!C435</f>
        <v>24</v>
      </c>
      <c r="G434" t="s">
        <v>113</v>
      </c>
      <c r="H434" t="s">
        <v>101</v>
      </c>
      <c r="I434">
        <v>24</v>
      </c>
    </row>
    <row r="435" spans="1:9" x14ac:dyDescent="0.3">
      <c r="A435" t="s">
        <v>115</v>
      </c>
      <c r="B435" t="s">
        <v>101</v>
      </c>
      <c r="C435">
        <f>'V3'!C436</f>
        <v>24</v>
      </c>
      <c r="G435" t="s">
        <v>114</v>
      </c>
      <c r="H435" t="s">
        <v>101</v>
      </c>
      <c r="I435">
        <v>24</v>
      </c>
    </row>
    <row r="436" spans="1:9" x14ac:dyDescent="0.3">
      <c r="C436">
        <f>'V3'!C437</f>
        <v>0</v>
      </c>
      <c r="G436" t="s">
        <v>115</v>
      </c>
      <c r="H436" t="s">
        <v>101</v>
      </c>
      <c r="I436">
        <v>24</v>
      </c>
    </row>
    <row r="437" spans="1:9" x14ac:dyDescent="0.3">
      <c r="C437">
        <f>'V3'!C438</f>
        <v>0</v>
      </c>
    </row>
    <row r="438" spans="1:9" x14ac:dyDescent="0.3">
      <c r="A438" t="s">
        <v>136</v>
      </c>
      <c r="B438" t="s">
        <v>25</v>
      </c>
      <c r="C438">
        <f>'V3'!C439</f>
        <v>0</v>
      </c>
    </row>
    <row r="439" spans="1:9" x14ac:dyDescent="0.3">
      <c r="A439" t="s">
        <v>137</v>
      </c>
      <c r="B439" t="s">
        <v>25</v>
      </c>
      <c r="C439">
        <f>'V3'!C440</f>
        <v>0</v>
      </c>
      <c r="G439" t="s">
        <v>136</v>
      </c>
      <c r="H439" t="s">
        <v>25</v>
      </c>
      <c r="I439">
        <v>0</v>
      </c>
    </row>
    <row r="440" spans="1:9" x14ac:dyDescent="0.3">
      <c r="A440" t="s">
        <v>138</v>
      </c>
      <c r="B440" t="s">
        <v>25</v>
      </c>
      <c r="C440">
        <f>'V3'!C441</f>
        <v>169.30032510447199</v>
      </c>
      <c r="G440" t="s">
        <v>137</v>
      </c>
      <c r="H440" t="s">
        <v>25</v>
      </c>
      <c r="I440">
        <v>0</v>
      </c>
    </row>
    <row r="441" spans="1:9" x14ac:dyDescent="0.3">
      <c r="A441" t="s">
        <v>139</v>
      </c>
      <c r="B441" t="s">
        <v>25</v>
      </c>
      <c r="C441">
        <f>'V3'!C442</f>
        <v>0</v>
      </c>
      <c r="G441" t="s">
        <v>138</v>
      </c>
      <c r="H441" t="s">
        <v>25</v>
      </c>
      <c r="I441">
        <v>168.450283177778</v>
      </c>
    </row>
    <row r="442" spans="1:9" x14ac:dyDescent="0.3">
      <c r="C442">
        <f>'V3'!C443</f>
        <v>0</v>
      </c>
      <c r="G442" t="s">
        <v>139</v>
      </c>
      <c r="H442" t="s">
        <v>25</v>
      </c>
      <c r="I442">
        <v>0</v>
      </c>
    </row>
    <row r="443" spans="1:9" x14ac:dyDescent="0.3">
      <c r="A443" t="s">
        <v>140</v>
      </c>
      <c r="B443" t="s">
        <v>25</v>
      </c>
      <c r="C443">
        <f>'V3'!C444</f>
        <v>0</v>
      </c>
    </row>
    <row r="444" spans="1:9" x14ac:dyDescent="0.3">
      <c r="A444" t="s">
        <v>141</v>
      </c>
      <c r="B444" t="s">
        <v>25</v>
      </c>
      <c r="C444">
        <f>'V3'!C445</f>
        <v>0</v>
      </c>
      <c r="G444" t="s">
        <v>140</v>
      </c>
      <c r="H444" t="s">
        <v>25</v>
      </c>
    </row>
    <row r="445" spans="1:9" x14ac:dyDescent="0.3">
      <c r="A445" t="s">
        <v>142</v>
      </c>
      <c r="B445" t="s">
        <v>25</v>
      </c>
      <c r="C445">
        <f>'V3'!C446</f>
        <v>0</v>
      </c>
      <c r="G445" t="s">
        <v>141</v>
      </c>
      <c r="H445" t="s">
        <v>25</v>
      </c>
    </row>
    <row r="446" spans="1:9" x14ac:dyDescent="0.3">
      <c r="C446">
        <f>'V3'!C447</f>
        <v>0</v>
      </c>
      <c r="G446" t="s">
        <v>142</v>
      </c>
      <c r="H446" t="s">
        <v>25</v>
      </c>
    </row>
    <row r="447" spans="1:9" x14ac:dyDescent="0.3">
      <c r="A447" t="s">
        <v>143</v>
      </c>
      <c r="B447" t="s">
        <v>25</v>
      </c>
      <c r="C447">
        <f>'V3'!C448</f>
        <v>0</v>
      </c>
    </row>
    <row r="448" spans="1:9" x14ac:dyDescent="0.3">
      <c r="A448" t="s">
        <v>144</v>
      </c>
      <c r="B448" t="s">
        <v>25</v>
      </c>
      <c r="C448">
        <f>'V3'!C449</f>
        <v>0</v>
      </c>
      <c r="G448" t="s">
        <v>143</v>
      </c>
      <c r="H448" t="s">
        <v>25</v>
      </c>
    </row>
    <row r="449" spans="1:9" x14ac:dyDescent="0.3">
      <c r="A449" t="s">
        <v>145</v>
      </c>
      <c r="B449" t="s">
        <v>25</v>
      </c>
      <c r="C449">
        <f>'V3'!C450</f>
        <v>0</v>
      </c>
      <c r="G449" t="s">
        <v>144</v>
      </c>
      <c r="H449" t="s">
        <v>25</v>
      </c>
    </row>
    <row r="450" spans="1:9" x14ac:dyDescent="0.3">
      <c r="A450" t="s">
        <v>146</v>
      </c>
      <c r="B450" t="s">
        <v>25</v>
      </c>
      <c r="C450">
        <f>'V3'!C451</f>
        <v>0</v>
      </c>
      <c r="G450" t="s">
        <v>145</v>
      </c>
      <c r="H450" t="s">
        <v>25</v>
      </c>
    </row>
    <row r="451" spans="1:9" x14ac:dyDescent="0.3">
      <c r="C451">
        <f>'V3'!C452</f>
        <v>0</v>
      </c>
      <c r="G451" t="s">
        <v>146</v>
      </c>
      <c r="H451" t="s">
        <v>25</v>
      </c>
    </row>
    <row r="452" spans="1:9" x14ac:dyDescent="0.3">
      <c r="A452" t="s">
        <v>147</v>
      </c>
      <c r="C452">
        <f>'V3'!C453</f>
        <v>0</v>
      </c>
    </row>
    <row r="453" spans="1:9" x14ac:dyDescent="0.3">
      <c r="A453" t="s">
        <v>148</v>
      </c>
      <c r="B453" t="s">
        <v>25</v>
      </c>
      <c r="C453">
        <f>'V3'!C454</f>
        <v>12734.720480853401</v>
      </c>
      <c r="G453" t="s">
        <v>147</v>
      </c>
    </row>
    <row r="454" spans="1:9" x14ac:dyDescent="0.3">
      <c r="A454" t="s">
        <v>149</v>
      </c>
      <c r="B454" t="s">
        <v>25</v>
      </c>
      <c r="C454">
        <f>'V3'!C455</f>
        <v>500.44860190619403</v>
      </c>
      <c r="G454" t="s">
        <v>148</v>
      </c>
      <c r="H454" t="s">
        <v>25</v>
      </c>
      <c r="I454">
        <v>12451.197234719401</v>
      </c>
    </row>
    <row r="455" spans="1:9" x14ac:dyDescent="0.3">
      <c r="C455">
        <f>'V3'!C456</f>
        <v>0</v>
      </c>
      <c r="G455" t="s">
        <v>149</v>
      </c>
      <c r="H455" t="s">
        <v>25</v>
      </c>
      <c r="I455">
        <v>913.79203156326503</v>
      </c>
    </row>
    <row r="456" spans="1:9" x14ac:dyDescent="0.3">
      <c r="C456">
        <f>'V3'!C457</f>
        <v>0</v>
      </c>
    </row>
    <row r="457" spans="1:9" x14ac:dyDescent="0.3">
      <c r="C457">
        <f>'V3'!C458</f>
        <v>0</v>
      </c>
    </row>
    <row r="458" spans="1:9" x14ac:dyDescent="0.3">
      <c r="C458">
        <f>'V3'!C459</f>
        <v>0</v>
      </c>
    </row>
    <row r="459" spans="1:9" x14ac:dyDescent="0.3">
      <c r="C459">
        <f>'V3'!C460</f>
        <v>0</v>
      </c>
    </row>
    <row r="460" spans="1:9" x14ac:dyDescent="0.3">
      <c r="C460">
        <f>'V3'!C461</f>
        <v>0</v>
      </c>
    </row>
    <row r="461" spans="1:9" x14ac:dyDescent="0.3">
      <c r="C461">
        <f>'V3'!C462</f>
        <v>0</v>
      </c>
    </row>
    <row r="462" spans="1:9" x14ac:dyDescent="0.3">
      <c r="C462">
        <f>'V3'!C463</f>
        <v>0</v>
      </c>
    </row>
    <row r="463" spans="1:9" x14ac:dyDescent="0.3">
      <c r="C463">
        <f>'V3'!C464</f>
        <v>0</v>
      </c>
    </row>
    <row r="464" spans="1:9" x14ac:dyDescent="0.3">
      <c r="C464">
        <f>'V3'!C465</f>
        <v>0</v>
      </c>
    </row>
    <row r="465" spans="1:9" x14ac:dyDescent="0.3">
      <c r="C465">
        <f>'V3'!C466</f>
        <v>0</v>
      </c>
    </row>
    <row r="466" spans="1:9" x14ac:dyDescent="0.3">
      <c r="A466" t="s">
        <v>150</v>
      </c>
      <c r="C466">
        <f>'V3'!C467</f>
        <v>0</v>
      </c>
    </row>
    <row r="467" spans="1:9" x14ac:dyDescent="0.3">
      <c r="A467" t="s">
        <v>151</v>
      </c>
      <c r="C467">
        <f>'V3'!C468</f>
        <v>0</v>
      </c>
      <c r="G467" t="s">
        <v>150</v>
      </c>
    </row>
    <row r="468" spans="1:9" x14ac:dyDescent="0.3">
      <c r="A468" t="s">
        <v>104</v>
      </c>
      <c r="B468" t="s">
        <v>152</v>
      </c>
      <c r="C468">
        <f>'V3'!C469</f>
        <v>68.552361776202602</v>
      </c>
      <c r="G468" t="s">
        <v>151</v>
      </c>
    </row>
    <row r="469" spans="1:9" x14ac:dyDescent="0.3">
      <c r="A469" t="s">
        <v>105</v>
      </c>
      <c r="B469" t="s">
        <v>152</v>
      </c>
      <c r="C469">
        <f>'V3'!C470</f>
        <v>98.325043143231994</v>
      </c>
      <c r="G469" t="s">
        <v>104</v>
      </c>
      <c r="H469" t="s">
        <v>152</v>
      </c>
      <c r="I469">
        <v>68.552361776202602</v>
      </c>
    </row>
    <row r="470" spans="1:9" x14ac:dyDescent="0.3">
      <c r="A470" t="s">
        <v>106</v>
      </c>
      <c r="B470" t="s">
        <v>152</v>
      </c>
      <c r="C470">
        <f>'V3'!C471</f>
        <v>66.787181380193701</v>
      </c>
      <c r="G470" t="s">
        <v>105</v>
      </c>
      <c r="H470" t="s">
        <v>152</v>
      </c>
      <c r="I470">
        <v>98.325043143231994</v>
      </c>
    </row>
    <row r="471" spans="1:9" x14ac:dyDescent="0.3">
      <c r="A471" t="s">
        <v>107</v>
      </c>
      <c r="B471" t="s">
        <v>152</v>
      </c>
      <c r="C471">
        <f>'V3'!C472</f>
        <v>67.640652860696804</v>
      </c>
      <c r="G471" t="s">
        <v>106</v>
      </c>
      <c r="H471" t="s">
        <v>152</v>
      </c>
      <c r="I471">
        <v>66.787181380193701</v>
      </c>
    </row>
    <row r="472" spans="1:9" x14ac:dyDescent="0.3">
      <c r="A472" t="s">
        <v>108</v>
      </c>
      <c r="B472" t="s">
        <v>152</v>
      </c>
      <c r="C472">
        <f>'V3'!C473</f>
        <v>63.983358050246999</v>
      </c>
      <c r="G472" t="s">
        <v>107</v>
      </c>
      <c r="H472" t="s">
        <v>152</v>
      </c>
      <c r="I472">
        <v>67.640652860696804</v>
      </c>
    </row>
    <row r="473" spans="1:9" x14ac:dyDescent="0.3">
      <c r="A473" t="s">
        <v>109</v>
      </c>
      <c r="B473" t="s">
        <v>152</v>
      </c>
      <c r="C473">
        <f>'V3'!C474</f>
        <v>58.811366028607303</v>
      </c>
      <c r="G473" t="s">
        <v>108</v>
      </c>
      <c r="H473" t="s">
        <v>152</v>
      </c>
      <c r="I473">
        <v>63.983358050246999</v>
      </c>
    </row>
    <row r="474" spans="1:9" x14ac:dyDescent="0.3">
      <c r="A474" t="s">
        <v>110</v>
      </c>
      <c r="B474" t="s">
        <v>152</v>
      </c>
      <c r="C474">
        <f>'V3'!C475</f>
        <v>54.7258794422942</v>
      </c>
      <c r="G474" t="s">
        <v>109</v>
      </c>
      <c r="H474" t="s">
        <v>152</v>
      </c>
      <c r="I474">
        <v>58.811366028607303</v>
      </c>
    </row>
    <row r="475" spans="1:9" x14ac:dyDescent="0.3">
      <c r="A475" t="s">
        <v>111</v>
      </c>
      <c r="B475" t="s">
        <v>152</v>
      </c>
      <c r="C475">
        <f>'V3'!C476</f>
        <v>51.642153169004601</v>
      </c>
      <c r="G475" t="s">
        <v>110</v>
      </c>
      <c r="H475" t="s">
        <v>152</v>
      </c>
      <c r="I475">
        <v>54.7258794422942</v>
      </c>
    </row>
    <row r="476" spans="1:9" x14ac:dyDescent="0.3">
      <c r="A476" t="s">
        <v>112</v>
      </c>
      <c r="B476" t="s">
        <v>152</v>
      </c>
      <c r="C476">
        <f>'V3'!C477</f>
        <v>57.366232896917097</v>
      </c>
      <c r="G476" t="s">
        <v>111</v>
      </c>
      <c r="H476" t="s">
        <v>152</v>
      </c>
      <c r="I476">
        <v>51.642153169004601</v>
      </c>
    </row>
    <row r="477" spans="1:9" x14ac:dyDescent="0.3">
      <c r="A477" t="s">
        <v>113</v>
      </c>
      <c r="B477" t="s">
        <v>152</v>
      </c>
      <c r="C477">
        <f>'V3'!C478</f>
        <v>60.406944780939497</v>
      </c>
      <c r="G477" t="s">
        <v>112</v>
      </c>
      <c r="H477" t="s">
        <v>152</v>
      </c>
      <c r="I477">
        <v>57.366232896917097</v>
      </c>
    </row>
    <row r="478" spans="1:9" x14ac:dyDescent="0.3">
      <c r="A478" t="s">
        <v>114</v>
      </c>
      <c r="B478" t="s">
        <v>152</v>
      </c>
      <c r="C478">
        <f>'V3'!C479</f>
        <v>62.1649409471285</v>
      </c>
      <c r="G478" t="s">
        <v>113</v>
      </c>
      <c r="H478" t="s">
        <v>152</v>
      </c>
      <c r="I478">
        <v>60.406944780939497</v>
      </c>
    </row>
    <row r="479" spans="1:9" x14ac:dyDescent="0.3">
      <c r="A479" t="s">
        <v>115</v>
      </c>
      <c r="B479" t="s">
        <v>152</v>
      </c>
      <c r="C479">
        <f>'V3'!C480</f>
        <v>63.108460914153</v>
      </c>
      <c r="G479" t="s">
        <v>114</v>
      </c>
      <c r="H479" t="s">
        <v>152</v>
      </c>
      <c r="I479">
        <v>62.1649409471285</v>
      </c>
    </row>
    <row r="480" spans="1:9" x14ac:dyDescent="0.3">
      <c r="C480">
        <f>'V3'!C481</f>
        <v>0</v>
      </c>
      <c r="G480" t="s">
        <v>115</v>
      </c>
      <c r="H480" t="s">
        <v>152</v>
      </c>
      <c r="I480">
        <v>63.108460914153</v>
      </c>
    </row>
    <row r="481" spans="1:8" x14ac:dyDescent="0.3">
      <c r="A481" t="s">
        <v>153</v>
      </c>
      <c r="C481">
        <f>'V3'!C482</f>
        <v>0</v>
      </c>
    </row>
    <row r="482" spans="1:8" x14ac:dyDescent="0.3">
      <c r="A482" t="s">
        <v>104</v>
      </c>
      <c r="B482" t="s">
        <v>152</v>
      </c>
      <c r="C482">
        <f>'V3'!C483</f>
        <v>0</v>
      </c>
      <c r="G482" t="s">
        <v>153</v>
      </c>
    </row>
    <row r="483" spans="1:8" x14ac:dyDescent="0.3">
      <c r="A483" t="s">
        <v>105</v>
      </c>
      <c r="B483" t="s">
        <v>152</v>
      </c>
      <c r="C483">
        <f>'V3'!C484</f>
        <v>0</v>
      </c>
      <c r="G483" t="s">
        <v>104</v>
      </c>
      <c r="H483" t="s">
        <v>152</v>
      </c>
    </row>
    <row r="484" spans="1:8" x14ac:dyDescent="0.3">
      <c r="A484" t="s">
        <v>106</v>
      </c>
      <c r="B484" t="s">
        <v>152</v>
      </c>
      <c r="C484">
        <f>'V3'!C485</f>
        <v>0</v>
      </c>
      <c r="G484" t="s">
        <v>105</v>
      </c>
      <c r="H484" t="s">
        <v>152</v>
      </c>
    </row>
    <row r="485" spans="1:8" x14ac:dyDescent="0.3">
      <c r="A485" t="s">
        <v>107</v>
      </c>
      <c r="B485" t="s">
        <v>152</v>
      </c>
      <c r="C485">
        <f>'V3'!C486</f>
        <v>0</v>
      </c>
      <c r="G485" t="s">
        <v>106</v>
      </c>
      <c r="H485" t="s">
        <v>152</v>
      </c>
    </row>
    <row r="486" spans="1:8" x14ac:dyDescent="0.3">
      <c r="A486" t="s">
        <v>108</v>
      </c>
      <c r="B486" t="s">
        <v>152</v>
      </c>
      <c r="C486">
        <f>'V3'!C487</f>
        <v>0</v>
      </c>
      <c r="G486" t="s">
        <v>107</v>
      </c>
      <c r="H486" t="s">
        <v>152</v>
      </c>
    </row>
    <row r="487" spans="1:8" x14ac:dyDescent="0.3">
      <c r="A487" t="s">
        <v>109</v>
      </c>
      <c r="B487" t="s">
        <v>152</v>
      </c>
      <c r="C487">
        <f>'V3'!C488</f>
        <v>0</v>
      </c>
      <c r="G487" t="s">
        <v>108</v>
      </c>
      <c r="H487" t="s">
        <v>152</v>
      </c>
    </row>
    <row r="488" spans="1:8" x14ac:dyDescent="0.3">
      <c r="A488" t="s">
        <v>110</v>
      </c>
      <c r="B488" t="s">
        <v>152</v>
      </c>
      <c r="C488">
        <f>'V3'!C489</f>
        <v>0</v>
      </c>
      <c r="G488" t="s">
        <v>109</v>
      </c>
      <c r="H488" t="s">
        <v>152</v>
      </c>
    </row>
    <row r="489" spans="1:8" x14ac:dyDescent="0.3">
      <c r="A489" t="s">
        <v>111</v>
      </c>
      <c r="B489" t="s">
        <v>152</v>
      </c>
      <c r="C489">
        <f>'V3'!C490</f>
        <v>0</v>
      </c>
      <c r="G489" t="s">
        <v>110</v>
      </c>
      <c r="H489" t="s">
        <v>152</v>
      </c>
    </row>
    <row r="490" spans="1:8" x14ac:dyDescent="0.3">
      <c r="A490" t="s">
        <v>112</v>
      </c>
      <c r="B490" t="s">
        <v>152</v>
      </c>
      <c r="C490">
        <f>'V3'!C491</f>
        <v>0</v>
      </c>
      <c r="G490" t="s">
        <v>111</v>
      </c>
      <c r="H490" t="s">
        <v>152</v>
      </c>
    </row>
    <row r="491" spans="1:8" x14ac:dyDescent="0.3">
      <c r="A491" t="s">
        <v>113</v>
      </c>
      <c r="B491" t="s">
        <v>152</v>
      </c>
      <c r="C491">
        <f>'V3'!C492</f>
        <v>0</v>
      </c>
      <c r="G491" t="s">
        <v>112</v>
      </c>
      <c r="H491" t="s">
        <v>152</v>
      </c>
    </row>
    <row r="492" spans="1:8" x14ac:dyDescent="0.3">
      <c r="A492" t="s">
        <v>114</v>
      </c>
      <c r="B492" t="s">
        <v>152</v>
      </c>
      <c r="C492">
        <f>'V3'!C493</f>
        <v>0</v>
      </c>
      <c r="G492" t="s">
        <v>113</v>
      </c>
      <c r="H492" t="s">
        <v>152</v>
      </c>
    </row>
    <row r="493" spans="1:8" x14ac:dyDescent="0.3">
      <c r="A493" t="s">
        <v>115</v>
      </c>
      <c r="B493" t="s">
        <v>152</v>
      </c>
      <c r="C493">
        <f>'V3'!C494</f>
        <v>0</v>
      </c>
      <c r="G493" t="s">
        <v>114</v>
      </c>
      <c r="H493" t="s">
        <v>152</v>
      </c>
    </row>
    <row r="494" spans="1:8" x14ac:dyDescent="0.3">
      <c r="C494">
        <f>'V3'!C495</f>
        <v>0</v>
      </c>
      <c r="G494" t="s">
        <v>115</v>
      </c>
      <c r="H494" t="s">
        <v>152</v>
      </c>
    </row>
    <row r="495" spans="1:8" x14ac:dyDescent="0.3">
      <c r="A495" t="s">
        <v>154</v>
      </c>
      <c r="C495">
        <f>'V3'!C496</f>
        <v>0</v>
      </c>
    </row>
    <row r="496" spans="1:8" x14ac:dyDescent="0.3">
      <c r="A496" t="s">
        <v>104</v>
      </c>
      <c r="B496" t="s">
        <v>152</v>
      </c>
      <c r="C496">
        <f>'V3'!C497</f>
        <v>372.88421052631497</v>
      </c>
      <c r="G496" t="s">
        <v>154</v>
      </c>
    </row>
    <row r="497" spans="1:9" x14ac:dyDescent="0.3">
      <c r="A497" t="s">
        <v>105</v>
      </c>
      <c r="B497" t="s">
        <v>152</v>
      </c>
      <c r="C497">
        <f>'V3'!C498</f>
        <v>372.88421052631497</v>
      </c>
      <c r="G497" t="s">
        <v>104</v>
      </c>
      <c r="H497" t="s">
        <v>152</v>
      </c>
      <c r="I497">
        <v>372.88421052631497</v>
      </c>
    </row>
    <row r="498" spans="1:9" x14ac:dyDescent="0.3">
      <c r="A498" t="s">
        <v>106</v>
      </c>
      <c r="B498" t="s">
        <v>152</v>
      </c>
      <c r="C498">
        <f>'V3'!C499</f>
        <v>372.88421052631497</v>
      </c>
      <c r="G498" t="s">
        <v>105</v>
      </c>
      <c r="H498" t="s">
        <v>152</v>
      </c>
      <c r="I498">
        <v>372.88421052631497</v>
      </c>
    </row>
    <row r="499" spans="1:9" x14ac:dyDescent="0.3">
      <c r="A499" t="s">
        <v>107</v>
      </c>
      <c r="B499" t="s">
        <v>152</v>
      </c>
      <c r="C499">
        <f>'V3'!C500</f>
        <v>372.88421052631497</v>
      </c>
      <c r="G499" t="s">
        <v>106</v>
      </c>
      <c r="H499" t="s">
        <v>152</v>
      </c>
      <c r="I499">
        <v>372.88421052631497</v>
      </c>
    </row>
    <row r="500" spans="1:9" x14ac:dyDescent="0.3">
      <c r="A500" t="s">
        <v>108</v>
      </c>
      <c r="B500" t="s">
        <v>152</v>
      </c>
      <c r="C500">
        <f>'V3'!C501</f>
        <v>372.88421052631497</v>
      </c>
      <c r="G500" t="s">
        <v>107</v>
      </c>
      <c r="H500" t="s">
        <v>152</v>
      </c>
      <c r="I500">
        <v>372.88421052631497</v>
      </c>
    </row>
    <row r="501" spans="1:9" x14ac:dyDescent="0.3">
      <c r="A501" t="s">
        <v>109</v>
      </c>
      <c r="B501" t="s">
        <v>152</v>
      </c>
      <c r="C501">
        <f>'V3'!C502</f>
        <v>372.88421052631497</v>
      </c>
      <c r="G501" t="s">
        <v>108</v>
      </c>
      <c r="H501" t="s">
        <v>152</v>
      </c>
      <c r="I501">
        <v>372.88421052631497</v>
      </c>
    </row>
    <row r="502" spans="1:9" x14ac:dyDescent="0.3">
      <c r="A502" t="s">
        <v>110</v>
      </c>
      <c r="B502" t="s">
        <v>152</v>
      </c>
      <c r="C502">
        <f>'V3'!C503</f>
        <v>372.88421052631497</v>
      </c>
      <c r="G502" t="s">
        <v>109</v>
      </c>
      <c r="H502" t="s">
        <v>152</v>
      </c>
      <c r="I502">
        <v>372.88421052631497</v>
      </c>
    </row>
    <row r="503" spans="1:9" x14ac:dyDescent="0.3">
      <c r="A503" t="s">
        <v>111</v>
      </c>
      <c r="B503" t="s">
        <v>152</v>
      </c>
      <c r="C503">
        <f>'V3'!C504</f>
        <v>372.88421052631497</v>
      </c>
      <c r="G503" t="s">
        <v>110</v>
      </c>
      <c r="H503" t="s">
        <v>152</v>
      </c>
      <c r="I503">
        <v>372.88421052631497</v>
      </c>
    </row>
    <row r="504" spans="1:9" x14ac:dyDescent="0.3">
      <c r="A504" t="s">
        <v>112</v>
      </c>
      <c r="B504" t="s">
        <v>152</v>
      </c>
      <c r="C504">
        <f>'V3'!C505</f>
        <v>372.88421052631497</v>
      </c>
      <c r="G504" t="s">
        <v>111</v>
      </c>
      <c r="H504" t="s">
        <v>152</v>
      </c>
      <c r="I504">
        <v>372.88421052631497</v>
      </c>
    </row>
    <row r="505" spans="1:9" x14ac:dyDescent="0.3">
      <c r="A505" t="s">
        <v>113</v>
      </c>
      <c r="B505" t="s">
        <v>152</v>
      </c>
      <c r="C505">
        <f>'V3'!C506</f>
        <v>372.88421052631497</v>
      </c>
      <c r="G505" t="s">
        <v>112</v>
      </c>
      <c r="H505" t="s">
        <v>152</v>
      </c>
      <c r="I505">
        <v>372.88421052631497</v>
      </c>
    </row>
    <row r="506" spans="1:9" x14ac:dyDescent="0.3">
      <c r="A506" t="s">
        <v>114</v>
      </c>
      <c r="B506" t="s">
        <v>152</v>
      </c>
      <c r="C506">
        <f>'V3'!C507</f>
        <v>372.88421052631497</v>
      </c>
      <c r="G506" t="s">
        <v>113</v>
      </c>
      <c r="H506" t="s">
        <v>152</v>
      </c>
      <c r="I506">
        <v>372.88421052631497</v>
      </c>
    </row>
    <row r="507" spans="1:9" x14ac:dyDescent="0.3">
      <c r="A507" t="s">
        <v>115</v>
      </c>
      <c r="B507" t="s">
        <v>152</v>
      </c>
      <c r="C507">
        <f>'V3'!C508</f>
        <v>372.88421052631497</v>
      </c>
      <c r="G507" t="s">
        <v>114</v>
      </c>
      <c r="H507" t="s">
        <v>152</v>
      </c>
      <c r="I507">
        <v>372.88421052631497</v>
      </c>
    </row>
    <row r="508" spans="1:9" x14ac:dyDescent="0.3">
      <c r="C508">
        <f>'V3'!C509</f>
        <v>0</v>
      </c>
      <c r="G508" t="s">
        <v>115</v>
      </c>
      <c r="H508" t="s">
        <v>152</v>
      </c>
      <c r="I508">
        <v>372.88421052631497</v>
      </c>
    </row>
    <row r="509" spans="1:9" x14ac:dyDescent="0.3">
      <c r="A509" t="s">
        <v>155</v>
      </c>
      <c r="C509">
        <f>'V3'!C510</f>
        <v>0</v>
      </c>
    </row>
    <row r="510" spans="1:9" x14ac:dyDescent="0.3">
      <c r="A510" t="s">
        <v>104</v>
      </c>
      <c r="B510" t="s">
        <v>25</v>
      </c>
      <c r="C510">
        <f>'V3'!C511</f>
        <v>0</v>
      </c>
      <c r="G510" t="s">
        <v>155</v>
      </c>
    </row>
    <row r="511" spans="1:9" x14ac:dyDescent="0.3">
      <c r="A511" t="s">
        <v>105</v>
      </c>
      <c r="B511" t="s">
        <v>25</v>
      </c>
      <c r="C511">
        <f>'V3'!C512</f>
        <v>0</v>
      </c>
      <c r="G511" t="s">
        <v>104</v>
      </c>
      <c r="H511" t="s">
        <v>25</v>
      </c>
    </row>
    <row r="512" spans="1:9" x14ac:dyDescent="0.3">
      <c r="A512" t="s">
        <v>106</v>
      </c>
      <c r="B512" t="s">
        <v>25</v>
      </c>
      <c r="C512">
        <f>'V3'!C513</f>
        <v>0</v>
      </c>
      <c r="G512" t="s">
        <v>105</v>
      </c>
      <c r="H512" t="s">
        <v>25</v>
      </c>
    </row>
    <row r="513" spans="1:8" x14ac:dyDescent="0.3">
      <c r="A513" t="s">
        <v>107</v>
      </c>
      <c r="B513" t="s">
        <v>25</v>
      </c>
      <c r="C513">
        <f>'V3'!C514</f>
        <v>0</v>
      </c>
      <c r="G513" t="s">
        <v>106</v>
      </c>
      <c r="H513" t="s">
        <v>25</v>
      </c>
    </row>
    <row r="514" spans="1:8" x14ac:dyDescent="0.3">
      <c r="A514" t="s">
        <v>108</v>
      </c>
      <c r="B514" t="s">
        <v>25</v>
      </c>
      <c r="C514">
        <f>'V3'!C515</f>
        <v>0</v>
      </c>
      <c r="G514" t="s">
        <v>107</v>
      </c>
      <c r="H514" t="s">
        <v>25</v>
      </c>
    </row>
    <row r="515" spans="1:8" x14ac:dyDescent="0.3">
      <c r="A515" t="s">
        <v>109</v>
      </c>
      <c r="B515" t="s">
        <v>25</v>
      </c>
      <c r="C515">
        <f>'V3'!C516</f>
        <v>0</v>
      </c>
      <c r="G515" t="s">
        <v>108</v>
      </c>
      <c r="H515" t="s">
        <v>25</v>
      </c>
    </row>
    <row r="516" spans="1:8" x14ac:dyDescent="0.3">
      <c r="A516" t="s">
        <v>110</v>
      </c>
      <c r="B516" t="s">
        <v>25</v>
      </c>
      <c r="C516">
        <f>'V3'!C517</f>
        <v>0</v>
      </c>
      <c r="G516" t="s">
        <v>109</v>
      </c>
      <c r="H516" t="s">
        <v>25</v>
      </c>
    </row>
    <row r="517" spans="1:8" x14ac:dyDescent="0.3">
      <c r="A517" t="s">
        <v>111</v>
      </c>
      <c r="B517" t="s">
        <v>25</v>
      </c>
      <c r="C517">
        <f>'V3'!C518</f>
        <v>0</v>
      </c>
      <c r="G517" t="s">
        <v>110</v>
      </c>
      <c r="H517" t="s">
        <v>25</v>
      </c>
    </row>
    <row r="518" spans="1:8" x14ac:dyDescent="0.3">
      <c r="A518" t="s">
        <v>112</v>
      </c>
      <c r="B518" t="s">
        <v>25</v>
      </c>
      <c r="C518">
        <f>'V3'!C519</f>
        <v>0</v>
      </c>
      <c r="G518" t="s">
        <v>111</v>
      </c>
      <c r="H518" t="s">
        <v>25</v>
      </c>
    </row>
    <row r="519" spans="1:8" x14ac:dyDescent="0.3">
      <c r="A519" t="s">
        <v>113</v>
      </c>
      <c r="B519" t="s">
        <v>25</v>
      </c>
      <c r="C519">
        <f>'V3'!C520</f>
        <v>0</v>
      </c>
      <c r="G519" t="s">
        <v>112</v>
      </c>
      <c r="H519" t="s">
        <v>25</v>
      </c>
    </row>
    <row r="520" spans="1:8" x14ac:dyDescent="0.3">
      <c r="A520" t="s">
        <v>114</v>
      </c>
      <c r="B520" t="s">
        <v>25</v>
      </c>
      <c r="C520">
        <f>'V3'!C521</f>
        <v>0</v>
      </c>
      <c r="G520" t="s">
        <v>113</v>
      </c>
      <c r="H520" t="s">
        <v>25</v>
      </c>
    </row>
    <row r="521" spans="1:8" x14ac:dyDescent="0.3">
      <c r="A521" t="s">
        <v>115</v>
      </c>
      <c r="B521" t="s">
        <v>25</v>
      </c>
      <c r="C521">
        <f>'V3'!C522</f>
        <v>0</v>
      </c>
      <c r="G521" t="s">
        <v>114</v>
      </c>
      <c r="H521" t="s">
        <v>25</v>
      </c>
    </row>
    <row r="522" spans="1:8" x14ac:dyDescent="0.3">
      <c r="C522">
        <f>'V3'!C523</f>
        <v>0</v>
      </c>
      <c r="G522" t="s">
        <v>115</v>
      </c>
      <c r="H522" t="s">
        <v>25</v>
      </c>
    </row>
    <row r="523" spans="1:8" x14ac:dyDescent="0.3">
      <c r="A523" t="s">
        <v>156</v>
      </c>
      <c r="C523">
        <f>'V3'!C524</f>
        <v>0</v>
      </c>
    </row>
    <row r="524" spans="1:8" x14ac:dyDescent="0.3">
      <c r="A524" t="s">
        <v>104</v>
      </c>
      <c r="B524" t="s">
        <v>25</v>
      </c>
      <c r="C524">
        <f>'V3'!C525</f>
        <v>0</v>
      </c>
      <c r="G524" t="s">
        <v>156</v>
      </c>
    </row>
    <row r="525" spans="1:8" x14ac:dyDescent="0.3">
      <c r="A525" t="s">
        <v>105</v>
      </c>
      <c r="B525" t="s">
        <v>25</v>
      </c>
      <c r="C525">
        <f>'V3'!C526</f>
        <v>0</v>
      </c>
      <c r="G525" t="s">
        <v>104</v>
      </c>
      <c r="H525" t="s">
        <v>25</v>
      </c>
    </row>
    <row r="526" spans="1:8" x14ac:dyDescent="0.3">
      <c r="A526" t="s">
        <v>106</v>
      </c>
      <c r="B526" t="s">
        <v>25</v>
      </c>
      <c r="C526">
        <f>'V3'!C527</f>
        <v>0</v>
      </c>
      <c r="G526" t="s">
        <v>105</v>
      </c>
      <c r="H526" t="s">
        <v>25</v>
      </c>
    </row>
    <row r="527" spans="1:8" x14ac:dyDescent="0.3">
      <c r="A527" t="s">
        <v>107</v>
      </c>
      <c r="B527" t="s">
        <v>25</v>
      </c>
      <c r="C527">
        <f>'V3'!C528</f>
        <v>0</v>
      </c>
      <c r="G527" t="s">
        <v>106</v>
      </c>
      <c r="H527" t="s">
        <v>25</v>
      </c>
    </row>
    <row r="528" spans="1:8" x14ac:dyDescent="0.3">
      <c r="A528" t="s">
        <v>108</v>
      </c>
      <c r="B528" t="s">
        <v>25</v>
      </c>
      <c r="C528">
        <f>'V3'!C529</f>
        <v>0</v>
      </c>
      <c r="G528" t="s">
        <v>107</v>
      </c>
      <c r="H528" t="s">
        <v>25</v>
      </c>
    </row>
    <row r="529" spans="1:9" x14ac:dyDescent="0.3">
      <c r="A529" t="s">
        <v>109</v>
      </c>
      <c r="B529" t="s">
        <v>25</v>
      </c>
      <c r="C529">
        <f>'V3'!C530</f>
        <v>0</v>
      </c>
      <c r="G529" t="s">
        <v>108</v>
      </c>
      <c r="H529" t="s">
        <v>25</v>
      </c>
    </row>
    <row r="530" spans="1:9" x14ac:dyDescent="0.3">
      <c r="A530" t="s">
        <v>110</v>
      </c>
      <c r="B530" t="s">
        <v>25</v>
      </c>
      <c r="C530">
        <f>'V3'!C531</f>
        <v>0</v>
      </c>
      <c r="G530" t="s">
        <v>109</v>
      </c>
      <c r="H530" t="s">
        <v>25</v>
      </c>
    </row>
    <row r="531" spans="1:9" x14ac:dyDescent="0.3">
      <c r="A531" t="s">
        <v>111</v>
      </c>
      <c r="B531" t="s">
        <v>25</v>
      </c>
      <c r="C531">
        <f>'V3'!C532</f>
        <v>0</v>
      </c>
      <c r="G531" t="s">
        <v>110</v>
      </c>
      <c r="H531" t="s">
        <v>25</v>
      </c>
    </row>
    <row r="532" spans="1:9" x14ac:dyDescent="0.3">
      <c r="A532" t="s">
        <v>112</v>
      </c>
      <c r="B532" t="s">
        <v>25</v>
      </c>
      <c r="C532">
        <f>'V3'!C533</f>
        <v>0</v>
      </c>
      <c r="G532" t="s">
        <v>111</v>
      </c>
      <c r="H532" t="s">
        <v>25</v>
      </c>
    </row>
    <row r="533" spans="1:9" x14ac:dyDescent="0.3">
      <c r="A533" t="s">
        <v>113</v>
      </c>
      <c r="B533" t="s">
        <v>25</v>
      </c>
      <c r="C533">
        <f>'V3'!C534</f>
        <v>0</v>
      </c>
      <c r="G533" t="s">
        <v>112</v>
      </c>
      <c r="H533" t="s">
        <v>25</v>
      </c>
    </row>
    <row r="534" spans="1:9" x14ac:dyDescent="0.3">
      <c r="A534" t="s">
        <v>114</v>
      </c>
      <c r="B534" t="s">
        <v>25</v>
      </c>
      <c r="C534">
        <f>'V3'!C535</f>
        <v>0</v>
      </c>
      <c r="G534" t="s">
        <v>113</v>
      </c>
      <c r="H534" t="s">
        <v>25</v>
      </c>
    </row>
    <row r="535" spans="1:9" x14ac:dyDescent="0.3">
      <c r="A535" t="s">
        <v>115</v>
      </c>
      <c r="B535" t="s">
        <v>25</v>
      </c>
      <c r="C535">
        <f>'V3'!C536</f>
        <v>0</v>
      </c>
      <c r="G535" t="s">
        <v>114</v>
      </c>
      <c r="H535" t="s">
        <v>25</v>
      </c>
    </row>
    <row r="536" spans="1:9" x14ac:dyDescent="0.3">
      <c r="C536">
        <f>'V3'!C537</f>
        <v>0</v>
      </c>
      <c r="G536" t="s">
        <v>115</v>
      </c>
      <c r="H536" t="s">
        <v>25</v>
      </c>
    </row>
    <row r="537" spans="1:9" x14ac:dyDescent="0.3">
      <c r="A537" t="s">
        <v>157</v>
      </c>
      <c r="B537" t="s">
        <v>158</v>
      </c>
      <c r="C537">
        <f>'V3'!C538</f>
        <v>0</v>
      </c>
    </row>
    <row r="538" spans="1:9" x14ac:dyDescent="0.3">
      <c r="A538" t="s">
        <v>159</v>
      </c>
      <c r="B538" t="s">
        <v>158</v>
      </c>
      <c r="C538">
        <f>'V3'!C539</f>
        <v>0</v>
      </c>
      <c r="G538" t="s">
        <v>157</v>
      </c>
      <c r="H538" t="s">
        <v>158</v>
      </c>
    </row>
    <row r="539" spans="1:9" x14ac:dyDescent="0.3">
      <c r="C539">
        <f>'V3'!C540</f>
        <v>0</v>
      </c>
      <c r="G539" t="s">
        <v>159</v>
      </c>
      <c r="H539" t="s">
        <v>158</v>
      </c>
    </row>
    <row r="540" spans="1:9" x14ac:dyDescent="0.3">
      <c r="C540">
        <f>'V3'!C541</f>
        <v>0</v>
      </c>
    </row>
    <row r="541" spans="1:9" x14ac:dyDescent="0.3">
      <c r="A541" t="s">
        <v>0</v>
      </c>
      <c r="C541">
        <f>'V3'!C542</f>
        <v>0</v>
      </c>
    </row>
    <row r="542" spans="1:9" x14ac:dyDescent="0.3">
      <c r="A542" t="s">
        <v>40</v>
      </c>
      <c r="B542" t="s">
        <v>41</v>
      </c>
      <c r="C542">
        <f>'V3'!C543</f>
        <v>0.1</v>
      </c>
      <c r="G542" t="s">
        <v>0</v>
      </c>
    </row>
    <row r="543" spans="1:9" x14ac:dyDescent="0.3">
      <c r="A543" t="s">
        <v>42</v>
      </c>
      <c r="B543" t="s">
        <v>41</v>
      </c>
      <c r="C543">
        <f>'V3'!C544</f>
        <v>0</v>
      </c>
      <c r="G543" t="s">
        <v>40</v>
      </c>
      <c r="H543" t="s">
        <v>41</v>
      </c>
      <c r="I543">
        <v>0.1</v>
      </c>
    </row>
    <row r="544" spans="1:9" x14ac:dyDescent="0.3">
      <c r="A544" t="s">
        <v>43</v>
      </c>
      <c r="B544" t="s">
        <v>41</v>
      </c>
      <c r="C544">
        <f>'V3'!C545</f>
        <v>0</v>
      </c>
      <c r="G544" t="s">
        <v>42</v>
      </c>
      <c r="H544" t="s">
        <v>41</v>
      </c>
      <c r="I544">
        <v>0</v>
      </c>
    </row>
    <row r="545" spans="1:9" x14ac:dyDescent="0.3">
      <c r="A545" t="s">
        <v>44</v>
      </c>
      <c r="B545" t="s">
        <v>41</v>
      </c>
      <c r="C545">
        <f>'V3'!C546</f>
        <v>0</v>
      </c>
      <c r="G545" t="s">
        <v>43</v>
      </c>
      <c r="H545" t="s">
        <v>41</v>
      </c>
      <c r="I545">
        <v>0</v>
      </c>
    </row>
    <row r="546" spans="1:9" x14ac:dyDescent="0.3">
      <c r="A546" t="s">
        <v>45</v>
      </c>
      <c r="B546" t="s">
        <v>41</v>
      </c>
      <c r="C546">
        <f>'V3'!C547</f>
        <v>0.8</v>
      </c>
      <c r="G546" t="s">
        <v>44</v>
      </c>
      <c r="H546" t="s">
        <v>41</v>
      </c>
      <c r="I546">
        <v>0</v>
      </c>
    </row>
    <row r="547" spans="1:9" x14ac:dyDescent="0.3">
      <c r="A547" t="s">
        <v>46</v>
      </c>
      <c r="B547" t="s">
        <v>41</v>
      </c>
      <c r="C547">
        <f>'V3'!C548</f>
        <v>0</v>
      </c>
      <c r="G547" t="s">
        <v>45</v>
      </c>
      <c r="H547" t="s">
        <v>41</v>
      </c>
      <c r="I547">
        <v>0.8</v>
      </c>
    </row>
    <row r="548" spans="1:9" x14ac:dyDescent="0.3">
      <c r="A548" t="s">
        <v>47</v>
      </c>
      <c r="B548" t="s">
        <v>41</v>
      </c>
      <c r="C548">
        <f>'V3'!C549</f>
        <v>1.34</v>
      </c>
      <c r="G548" t="s">
        <v>46</v>
      </c>
      <c r="H548" t="s">
        <v>41</v>
      </c>
      <c r="I548">
        <v>0</v>
      </c>
    </row>
    <row r="549" spans="1:9" x14ac:dyDescent="0.3">
      <c r="A549" t="s">
        <v>48</v>
      </c>
      <c r="B549" t="s">
        <v>41</v>
      </c>
      <c r="C549">
        <f>'V3'!C550</f>
        <v>0</v>
      </c>
      <c r="G549" t="s">
        <v>47</v>
      </c>
      <c r="H549" t="s">
        <v>41</v>
      </c>
      <c r="I549">
        <v>3.51</v>
      </c>
    </row>
    <row r="550" spans="1:9" x14ac:dyDescent="0.3">
      <c r="G550" t="s">
        <v>48</v>
      </c>
      <c r="H550" t="s">
        <v>41</v>
      </c>
      <c r="I550">
        <v>0</v>
      </c>
    </row>
  </sheetData>
  <sheetProtection algorithmName="SHA-512" hashValue="481aP/LgaazZOjwNIIWJCJq+ajPKPKk7B6lnNTYQnOHA1d5PiFjcvYFXohj/Oe4cef+YS0QIMMLTIJ5s54pqfg==" saltValue="2/NKlSOv/I9CSUPTW4+d2Q==" spinCount="100000" sheet="1" objects="1" scenarios="1"/>
  <pageMargins left="0.7" right="0.7" top="0.75" bottom="0.75" header="0.3" footer="0.3"/>
  <pageSetup paperSize="9" scale="10" orientation="portrait" r:id="rId1"/>
  <rowBreaks count="1" manualBreakCount="1">
    <brk id="508"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48728-5E44-423A-AA73-B22A5F8D072C}">
  <sheetPr>
    <tabColor theme="1"/>
  </sheetPr>
  <dimension ref="A1:I550"/>
  <sheetViews>
    <sheetView view="pageBreakPreview" zoomScale="130" zoomScaleNormal="100" zoomScaleSheetLayoutView="130" workbookViewId="0">
      <selection sqref="A1:XFD1048576"/>
    </sheetView>
  </sheetViews>
  <sheetFormatPr defaultRowHeight="14.4" x14ac:dyDescent="0.3"/>
  <cols>
    <col min="1" max="1" width="47.77734375" customWidth="1"/>
    <col min="2" max="2" width="9.77734375" customWidth="1"/>
    <col min="3" max="3" width="20.77734375" customWidth="1"/>
  </cols>
  <sheetData>
    <row r="1" spans="1:9" x14ac:dyDescent="0.3">
      <c r="C1" t="s">
        <v>651</v>
      </c>
      <c r="G1" t="s">
        <v>650</v>
      </c>
      <c r="H1" t="s">
        <v>650</v>
      </c>
      <c r="I1" t="s">
        <v>650</v>
      </c>
    </row>
    <row r="2" spans="1:9" x14ac:dyDescent="0.3">
      <c r="G2">
        <v>150523</v>
      </c>
      <c r="H2">
        <v>150523</v>
      </c>
      <c r="I2">
        <v>150523</v>
      </c>
    </row>
    <row r="3" spans="1:9" x14ac:dyDescent="0.3">
      <c r="C3" s="12">
        <f>'V4'!C3</f>
        <v>45061</v>
      </c>
      <c r="I3" s="12">
        <v>45061</v>
      </c>
    </row>
    <row r="4" spans="1:9" x14ac:dyDescent="0.3">
      <c r="C4" t="str">
        <f>'V4'!C4</f>
        <v>2^1kap - zonder koeling TOjuli 3,51 - met buitenzonwering op West incl deuren binnenzonwering</v>
      </c>
      <c r="I4" t="s">
        <v>646</v>
      </c>
    </row>
    <row r="5" spans="1:9" x14ac:dyDescent="0.3">
      <c r="A5" t="s">
        <v>18</v>
      </c>
      <c r="B5" t="s">
        <v>19</v>
      </c>
      <c r="C5">
        <f>'V4'!C5</f>
        <v>53.79</v>
      </c>
      <c r="G5" t="s">
        <v>18</v>
      </c>
      <c r="H5" t="s">
        <v>19</v>
      </c>
      <c r="I5">
        <v>54.33</v>
      </c>
    </row>
    <row r="6" spans="1:9" x14ac:dyDescent="0.3">
      <c r="A6" t="s">
        <v>20</v>
      </c>
      <c r="B6" t="s">
        <v>19</v>
      </c>
      <c r="C6">
        <f>'V4'!C6</f>
        <v>25.46</v>
      </c>
      <c r="G6" t="s">
        <v>20</v>
      </c>
      <c r="H6" t="s">
        <v>19</v>
      </c>
      <c r="I6">
        <v>25.04</v>
      </c>
    </row>
    <row r="7" spans="1:9" x14ac:dyDescent="0.3">
      <c r="A7" t="s">
        <v>21</v>
      </c>
      <c r="B7" t="s">
        <v>22</v>
      </c>
      <c r="C7">
        <f>'V4'!C7</f>
        <v>58.3</v>
      </c>
      <c r="G7" t="s">
        <v>21</v>
      </c>
      <c r="H7" t="s">
        <v>22</v>
      </c>
      <c r="I7">
        <v>58.2</v>
      </c>
    </row>
    <row r="8" spans="1:9" x14ac:dyDescent="0.3">
      <c r="A8" t="s">
        <v>23</v>
      </c>
      <c r="B8" t="s">
        <v>19</v>
      </c>
      <c r="C8">
        <f>'V4'!C8</f>
        <v>28.24</v>
      </c>
      <c r="G8" t="s">
        <v>23</v>
      </c>
      <c r="H8" t="s">
        <v>19</v>
      </c>
      <c r="I8">
        <v>27.4</v>
      </c>
    </row>
    <row r="9" spans="1:9" x14ac:dyDescent="0.3">
      <c r="C9">
        <f>'V4'!C9</f>
        <v>35.590000000000003</v>
      </c>
      <c r="G9" t="s">
        <v>647</v>
      </c>
      <c r="H9" t="s">
        <v>25</v>
      </c>
      <c r="I9">
        <v>34.93</v>
      </c>
    </row>
    <row r="10" spans="1:9" x14ac:dyDescent="0.3">
      <c r="A10" t="s">
        <v>24</v>
      </c>
      <c r="B10" t="s">
        <v>25</v>
      </c>
      <c r="C10">
        <f>'V4'!C10</f>
        <v>13230.632953758201</v>
      </c>
      <c r="G10" t="s">
        <v>24</v>
      </c>
      <c r="H10" t="s">
        <v>25</v>
      </c>
      <c r="I10">
        <v>13364.989266282601</v>
      </c>
    </row>
    <row r="11" spans="1:9" x14ac:dyDescent="0.3">
      <c r="A11" t="s">
        <v>26</v>
      </c>
      <c r="B11" t="s">
        <v>25</v>
      </c>
      <c r="C11">
        <f>'V4'!C11</f>
        <v>6261.7461814978697</v>
      </c>
      <c r="G11" t="s">
        <v>26</v>
      </c>
      <c r="H11" t="s">
        <v>25</v>
      </c>
      <c r="I11">
        <v>6158.7444209117402</v>
      </c>
    </row>
    <row r="12" spans="1:9" x14ac:dyDescent="0.3">
      <c r="A12" t="s">
        <v>27</v>
      </c>
      <c r="B12" t="s">
        <v>25</v>
      </c>
      <c r="C12">
        <f>'V4'!C12</f>
        <v>8757.5708725131299</v>
      </c>
      <c r="G12" t="s">
        <v>27</v>
      </c>
      <c r="H12" t="s">
        <v>25</v>
      </c>
      <c r="I12">
        <v>8593.1568166035704</v>
      </c>
    </row>
    <row r="13" spans="1:9" x14ac:dyDescent="0.3">
      <c r="A13" t="s">
        <v>28</v>
      </c>
      <c r="B13" t="s">
        <v>29</v>
      </c>
      <c r="C13">
        <f>'V4'!C13</f>
        <v>246</v>
      </c>
      <c r="G13" t="s">
        <v>28</v>
      </c>
      <c r="H13" t="s">
        <v>29</v>
      </c>
      <c r="I13">
        <v>246</v>
      </c>
    </row>
    <row r="14" spans="1:9" x14ac:dyDescent="0.3">
      <c r="A14" t="s">
        <v>30</v>
      </c>
      <c r="B14" t="s">
        <v>29</v>
      </c>
      <c r="C14">
        <f>'V4'!C14</f>
        <v>395.76</v>
      </c>
      <c r="G14" t="s">
        <v>30</v>
      </c>
      <c r="H14" t="s">
        <v>29</v>
      </c>
      <c r="I14">
        <v>395.76</v>
      </c>
    </row>
    <row r="15" spans="1:9" x14ac:dyDescent="0.3">
      <c r="A15" t="s">
        <v>31</v>
      </c>
      <c r="B15" t="s">
        <v>32</v>
      </c>
      <c r="C15">
        <f>'V4'!C15</f>
        <v>1468.27151842019</v>
      </c>
      <c r="G15" t="s">
        <v>31</v>
      </c>
      <c r="H15" t="s">
        <v>32</v>
      </c>
      <c r="I15">
        <v>1444.11938145516</v>
      </c>
    </row>
    <row r="16" spans="1:9" x14ac:dyDescent="0.3">
      <c r="C16">
        <f>'V4'!C16</f>
        <v>67</v>
      </c>
      <c r="G16" t="s">
        <v>648</v>
      </c>
      <c r="H16" t="s">
        <v>19</v>
      </c>
      <c r="I16">
        <v>67</v>
      </c>
    </row>
    <row r="17" spans="1:9" x14ac:dyDescent="0.3">
      <c r="A17" t="s">
        <v>33</v>
      </c>
      <c r="C17">
        <f>'V4'!C17</f>
        <v>0</v>
      </c>
      <c r="G17" t="s">
        <v>33</v>
      </c>
    </row>
    <row r="18" spans="1:9" x14ac:dyDescent="0.3">
      <c r="A18" t="s">
        <v>34</v>
      </c>
      <c r="B18" t="s">
        <v>25</v>
      </c>
      <c r="C18">
        <f>'V4'!C18</f>
        <v>6261.7461814978697</v>
      </c>
      <c r="G18" t="s">
        <v>34</v>
      </c>
      <c r="H18" t="s">
        <v>25</v>
      </c>
      <c r="I18">
        <v>6158.7444209117402</v>
      </c>
    </row>
    <row r="19" spans="1:9" x14ac:dyDescent="0.3">
      <c r="A19" t="s">
        <v>35</v>
      </c>
      <c r="B19" t="s">
        <v>25</v>
      </c>
      <c r="C19">
        <f>'V4'!C19</f>
        <v>0</v>
      </c>
      <c r="G19" t="s">
        <v>35</v>
      </c>
      <c r="H19" t="s">
        <v>25</v>
      </c>
      <c r="I19">
        <v>0</v>
      </c>
    </row>
    <row r="20" spans="1:9" x14ac:dyDescent="0.3">
      <c r="A20" t="s">
        <v>36</v>
      </c>
      <c r="B20" t="s">
        <v>25</v>
      </c>
      <c r="C20">
        <f>'V4'!C20</f>
        <v>0</v>
      </c>
      <c r="G20" t="s">
        <v>36</v>
      </c>
      <c r="H20" t="s">
        <v>25</v>
      </c>
      <c r="I20">
        <v>0</v>
      </c>
    </row>
    <row r="21" spans="1:9" x14ac:dyDescent="0.3">
      <c r="A21" t="s">
        <v>37</v>
      </c>
      <c r="B21" t="s">
        <v>25</v>
      </c>
      <c r="C21">
        <f>'V4'!C21</f>
        <v>0</v>
      </c>
      <c r="G21" t="s">
        <v>37</v>
      </c>
      <c r="H21" t="s">
        <v>25</v>
      </c>
      <c r="I21">
        <v>0</v>
      </c>
    </row>
    <row r="22" spans="1:9" x14ac:dyDescent="0.3">
      <c r="A22" t="s">
        <v>38</v>
      </c>
      <c r="B22" t="s">
        <v>25</v>
      </c>
      <c r="C22">
        <f>'V4'!C22</f>
        <v>0</v>
      </c>
      <c r="G22" t="s">
        <v>38</v>
      </c>
      <c r="H22" t="s">
        <v>25</v>
      </c>
      <c r="I22">
        <v>0</v>
      </c>
    </row>
    <row r="23" spans="1:9" x14ac:dyDescent="0.3">
      <c r="C23">
        <f>'V4'!C23</f>
        <v>0</v>
      </c>
    </row>
    <row r="24" spans="1:9" x14ac:dyDescent="0.3">
      <c r="A24" t="s">
        <v>39</v>
      </c>
      <c r="C24">
        <f>'V4'!C24</f>
        <v>0</v>
      </c>
      <c r="G24" t="s">
        <v>39</v>
      </c>
    </row>
    <row r="25" spans="1:9" x14ac:dyDescent="0.3">
      <c r="A25" t="s">
        <v>34</v>
      </c>
      <c r="B25" t="s">
        <v>25</v>
      </c>
      <c r="C25">
        <f>'V4'!C25</f>
        <v>4318.44564241232</v>
      </c>
      <c r="G25" t="s">
        <v>34</v>
      </c>
      <c r="H25" t="s">
        <v>25</v>
      </c>
      <c r="I25">
        <v>4247.4099454563702</v>
      </c>
    </row>
    <row r="26" spans="1:9" x14ac:dyDescent="0.3">
      <c r="A26" t="s">
        <v>35</v>
      </c>
      <c r="B26" t="s">
        <v>25</v>
      </c>
      <c r="C26">
        <f>'V4'!C26</f>
        <v>0</v>
      </c>
      <c r="G26" t="s">
        <v>35</v>
      </c>
      <c r="H26" t="s">
        <v>25</v>
      </c>
      <c r="I26">
        <v>0</v>
      </c>
    </row>
    <row r="27" spans="1:9" x14ac:dyDescent="0.3">
      <c r="A27" t="s">
        <v>36</v>
      </c>
      <c r="B27" t="s">
        <v>25</v>
      </c>
      <c r="C27">
        <f>'V4'!C27</f>
        <v>0</v>
      </c>
      <c r="G27" t="s">
        <v>36</v>
      </c>
      <c r="H27" t="s">
        <v>25</v>
      </c>
      <c r="I27">
        <v>0</v>
      </c>
    </row>
    <row r="28" spans="1:9" x14ac:dyDescent="0.3">
      <c r="A28" t="s">
        <v>37</v>
      </c>
      <c r="B28" t="s">
        <v>25</v>
      </c>
      <c r="C28">
        <f>'V4'!C28</f>
        <v>0</v>
      </c>
      <c r="G28" t="s">
        <v>37</v>
      </c>
      <c r="H28" t="s">
        <v>25</v>
      </c>
      <c r="I28">
        <v>0</v>
      </c>
    </row>
    <row r="29" spans="1:9" x14ac:dyDescent="0.3">
      <c r="A29" t="s">
        <v>38</v>
      </c>
      <c r="B29" t="s">
        <v>25</v>
      </c>
      <c r="C29">
        <f>'V4'!C29</f>
        <v>0</v>
      </c>
      <c r="G29" t="s">
        <v>38</v>
      </c>
      <c r="H29" t="s">
        <v>25</v>
      </c>
      <c r="I29">
        <v>0</v>
      </c>
    </row>
    <row r="30" spans="1:9" x14ac:dyDescent="0.3">
      <c r="C30">
        <f>'V4'!C30</f>
        <v>0</v>
      </c>
    </row>
    <row r="31" spans="1:9" x14ac:dyDescent="0.3">
      <c r="A31" t="s">
        <v>0</v>
      </c>
      <c r="C31">
        <f>'V4'!C31</f>
        <v>0</v>
      </c>
      <c r="G31" t="s">
        <v>0</v>
      </c>
    </row>
    <row r="32" spans="1:9" x14ac:dyDescent="0.3">
      <c r="A32" t="s">
        <v>40</v>
      </c>
      <c r="B32" t="s">
        <v>41</v>
      </c>
      <c r="C32">
        <f>'V4'!C32</f>
        <v>0.1</v>
      </c>
      <c r="G32" t="s">
        <v>40</v>
      </c>
      <c r="H32" t="s">
        <v>41</v>
      </c>
      <c r="I32">
        <v>0.1</v>
      </c>
    </row>
    <row r="33" spans="1:9" x14ac:dyDescent="0.3">
      <c r="A33" t="s">
        <v>42</v>
      </c>
      <c r="B33" t="s">
        <v>41</v>
      </c>
      <c r="C33">
        <f>'V4'!C33</f>
        <v>0</v>
      </c>
      <c r="G33" t="s">
        <v>42</v>
      </c>
      <c r="H33" t="s">
        <v>41</v>
      </c>
      <c r="I33">
        <v>0</v>
      </c>
    </row>
    <row r="34" spans="1:9" x14ac:dyDescent="0.3">
      <c r="A34" t="s">
        <v>43</v>
      </c>
      <c r="B34" t="s">
        <v>41</v>
      </c>
      <c r="C34">
        <f>'V4'!C34</f>
        <v>0</v>
      </c>
      <c r="G34" t="s">
        <v>43</v>
      </c>
      <c r="H34" t="s">
        <v>41</v>
      </c>
      <c r="I34">
        <v>0</v>
      </c>
    </row>
    <row r="35" spans="1:9" x14ac:dyDescent="0.3">
      <c r="A35" t="s">
        <v>44</v>
      </c>
      <c r="B35" t="s">
        <v>41</v>
      </c>
      <c r="C35">
        <f>'V4'!C35</f>
        <v>0</v>
      </c>
      <c r="G35" t="s">
        <v>44</v>
      </c>
      <c r="H35" t="s">
        <v>41</v>
      </c>
      <c r="I35">
        <v>0</v>
      </c>
    </row>
    <row r="36" spans="1:9" x14ac:dyDescent="0.3">
      <c r="A36" t="s">
        <v>45</v>
      </c>
      <c r="B36" t="s">
        <v>41</v>
      </c>
      <c r="C36">
        <f>'V4'!C36</f>
        <v>0.8</v>
      </c>
      <c r="G36" t="s">
        <v>45</v>
      </c>
      <c r="H36" t="s">
        <v>41</v>
      </c>
      <c r="I36">
        <v>0.8</v>
      </c>
    </row>
    <row r="37" spans="1:9" x14ac:dyDescent="0.3">
      <c r="A37" t="s">
        <v>46</v>
      </c>
      <c r="B37" t="s">
        <v>41</v>
      </c>
      <c r="C37">
        <f>'V4'!C37</f>
        <v>0</v>
      </c>
      <c r="G37" t="s">
        <v>46</v>
      </c>
      <c r="H37" t="s">
        <v>41</v>
      </c>
      <c r="I37">
        <v>0</v>
      </c>
    </row>
    <row r="38" spans="1:9" x14ac:dyDescent="0.3">
      <c r="A38" t="s">
        <v>47</v>
      </c>
      <c r="B38" t="s">
        <v>41</v>
      </c>
      <c r="C38">
        <f>'V4'!C38</f>
        <v>1.04</v>
      </c>
      <c r="G38" t="s">
        <v>47</v>
      </c>
      <c r="H38" t="s">
        <v>41</v>
      </c>
      <c r="I38">
        <v>3.51</v>
      </c>
    </row>
    <row r="39" spans="1:9" x14ac:dyDescent="0.3">
      <c r="A39" t="s">
        <v>48</v>
      </c>
      <c r="B39" t="s">
        <v>41</v>
      </c>
      <c r="C39">
        <f>'V4'!C39</f>
        <v>0</v>
      </c>
      <c r="G39" t="s">
        <v>48</v>
      </c>
      <c r="H39" t="s">
        <v>41</v>
      </c>
      <c r="I39">
        <v>0</v>
      </c>
    </row>
    <row r="40" spans="1:9" x14ac:dyDescent="0.3">
      <c r="C40">
        <f>'V4'!C40</f>
        <v>0</v>
      </c>
    </row>
    <row r="41" spans="1:9" x14ac:dyDescent="0.3">
      <c r="A41" t="s">
        <v>49</v>
      </c>
      <c r="C41">
        <f>'V4'!C41</f>
        <v>0</v>
      </c>
      <c r="G41" t="s">
        <v>49</v>
      </c>
    </row>
    <row r="42" spans="1:9" x14ac:dyDescent="0.3">
      <c r="A42" t="s">
        <v>50</v>
      </c>
      <c r="B42" t="s">
        <v>25</v>
      </c>
      <c r="C42">
        <f>'V4'!C42</f>
        <v>4318.44564241232</v>
      </c>
      <c r="G42" t="s">
        <v>50</v>
      </c>
      <c r="H42" t="s">
        <v>25</v>
      </c>
      <c r="I42">
        <v>4247.4099454563702</v>
      </c>
    </row>
    <row r="43" spans="1:9" x14ac:dyDescent="0.3">
      <c r="A43" t="s">
        <v>51</v>
      </c>
      <c r="B43" t="s">
        <v>25</v>
      </c>
      <c r="C43">
        <f>'V4'!C43</f>
        <v>1651.2587656005801</v>
      </c>
      <c r="G43" t="s">
        <v>51</v>
      </c>
      <c r="H43" t="s">
        <v>25</v>
      </c>
      <c r="I43">
        <v>1588.0991174144699</v>
      </c>
    </row>
    <row r="44" spans="1:9" x14ac:dyDescent="0.3">
      <c r="A44" t="s">
        <v>52</v>
      </c>
      <c r="B44" t="s">
        <v>25</v>
      </c>
      <c r="C44">
        <f>'V4'!C44</f>
        <v>55.646418958753301</v>
      </c>
      <c r="G44" t="s">
        <v>52</v>
      </c>
      <c r="H44" t="s">
        <v>25</v>
      </c>
      <c r="I44">
        <v>48.7831389729092</v>
      </c>
    </row>
    <row r="45" spans="1:9" x14ac:dyDescent="0.3">
      <c r="A45" t="s">
        <v>53</v>
      </c>
      <c r="B45" t="s">
        <v>25</v>
      </c>
      <c r="C45">
        <f>'V4'!C45</f>
        <v>586.17015951440203</v>
      </c>
      <c r="G45" t="s">
        <v>53</v>
      </c>
      <c r="H45" t="s">
        <v>25</v>
      </c>
      <c r="I45">
        <v>586.17015951440203</v>
      </c>
    </row>
    <row r="46" spans="1:9" x14ac:dyDescent="0.3">
      <c r="A46" t="s">
        <v>54</v>
      </c>
      <c r="B46" t="s">
        <v>25</v>
      </c>
      <c r="C46">
        <f>'V4'!C46</f>
        <v>0</v>
      </c>
      <c r="G46" t="s">
        <v>54</v>
      </c>
      <c r="H46" t="s">
        <v>25</v>
      </c>
      <c r="I46">
        <v>0</v>
      </c>
    </row>
    <row r="47" spans="1:9" x14ac:dyDescent="0.3">
      <c r="A47" t="s">
        <v>55</v>
      </c>
      <c r="B47" t="s">
        <v>25</v>
      </c>
      <c r="C47">
        <f>'V4'!C47</f>
        <v>0</v>
      </c>
      <c r="G47" t="s">
        <v>55</v>
      </c>
      <c r="H47" t="s">
        <v>25</v>
      </c>
    </row>
    <row r="48" spans="1:9" x14ac:dyDescent="0.3">
      <c r="A48" t="s">
        <v>56</v>
      </c>
      <c r="B48" t="s">
        <v>25</v>
      </c>
      <c r="C48">
        <f>'V4'!C48</f>
        <v>0</v>
      </c>
      <c r="G48" t="s">
        <v>56</v>
      </c>
      <c r="H48" t="s">
        <v>25</v>
      </c>
    </row>
    <row r="49" spans="1:9" x14ac:dyDescent="0.3">
      <c r="A49" t="s">
        <v>57</v>
      </c>
      <c r="B49" t="s">
        <v>25</v>
      </c>
      <c r="C49">
        <f>'V4'!C49</f>
        <v>1855.90724637681</v>
      </c>
      <c r="G49" t="s">
        <v>57</v>
      </c>
      <c r="H49" t="s">
        <v>25</v>
      </c>
      <c r="I49">
        <v>1855.90724637681</v>
      </c>
    </row>
    <row r="50" spans="1:9" x14ac:dyDescent="0.3">
      <c r="A50" t="s">
        <v>58</v>
      </c>
      <c r="B50" t="s">
        <v>25</v>
      </c>
      <c r="C50">
        <f>'V4'!C50</f>
        <v>0</v>
      </c>
      <c r="G50" t="s">
        <v>58</v>
      </c>
      <c r="H50" t="s">
        <v>25</v>
      </c>
    </row>
    <row r="51" spans="1:9" x14ac:dyDescent="0.3">
      <c r="A51" t="s">
        <v>59</v>
      </c>
      <c r="B51" t="s">
        <v>25</v>
      </c>
      <c r="C51">
        <f>'V4'!C51</f>
        <v>169.46305196177801</v>
      </c>
      <c r="G51" t="s">
        <v>59</v>
      </c>
      <c r="H51" t="s">
        <v>25</v>
      </c>
      <c r="I51">
        <v>168.450283177778</v>
      </c>
    </row>
    <row r="52" spans="1:9" x14ac:dyDescent="0.3">
      <c r="A52" t="s">
        <v>60</v>
      </c>
      <c r="B52" t="s">
        <v>25</v>
      </c>
      <c r="C52">
        <f>'V4'!C53</f>
        <v>0</v>
      </c>
      <c r="G52" t="s">
        <v>649</v>
      </c>
      <c r="H52" t="s">
        <v>25</v>
      </c>
    </row>
    <row r="53" spans="1:9" x14ac:dyDescent="0.3">
      <c r="A53" t="s">
        <v>61</v>
      </c>
      <c r="B53" t="s">
        <v>25</v>
      </c>
      <c r="C53">
        <f>'V4'!C54</f>
        <v>0</v>
      </c>
      <c r="G53" t="s">
        <v>60</v>
      </c>
      <c r="H53" t="s">
        <v>25</v>
      </c>
      <c r="I53">
        <v>0</v>
      </c>
    </row>
    <row r="54" spans="1:9" x14ac:dyDescent="0.3">
      <c r="C54">
        <f>'V4'!C55</f>
        <v>0</v>
      </c>
      <c r="G54" t="s">
        <v>61</v>
      </c>
      <c r="H54" t="s">
        <v>25</v>
      </c>
      <c r="I54">
        <v>0</v>
      </c>
    </row>
    <row r="55" spans="1:9" x14ac:dyDescent="0.3">
      <c r="A55" t="s">
        <v>62</v>
      </c>
      <c r="C55">
        <f>'V4'!C56</f>
        <v>0</v>
      </c>
    </row>
    <row r="56" spans="1:9" x14ac:dyDescent="0.3">
      <c r="A56" t="s">
        <v>63</v>
      </c>
      <c r="B56" t="s">
        <v>25</v>
      </c>
      <c r="C56">
        <f>'V4'!C57</f>
        <v>1706.9051845593301</v>
      </c>
      <c r="G56" t="s">
        <v>62</v>
      </c>
    </row>
    <row r="57" spans="1:9" x14ac:dyDescent="0.3">
      <c r="A57" t="s">
        <v>64</v>
      </c>
      <c r="B57" t="s">
        <v>25</v>
      </c>
      <c r="C57">
        <f>'V4'!C58</f>
        <v>7977.5603469275402</v>
      </c>
      <c r="G57" t="s">
        <v>63</v>
      </c>
      <c r="H57" t="s">
        <v>25</v>
      </c>
      <c r="I57">
        <v>1636.88225638738</v>
      </c>
    </row>
    <row r="58" spans="1:9" x14ac:dyDescent="0.3">
      <c r="A58" t="s">
        <v>65</v>
      </c>
      <c r="B58" t="s">
        <v>25</v>
      </c>
      <c r="C58">
        <f>'V4'!C59</f>
        <v>7977.5603469275402</v>
      </c>
      <c r="G58" t="s">
        <v>64</v>
      </c>
      <c r="H58" t="s">
        <v>25</v>
      </c>
      <c r="I58">
        <v>7743.1233628460304</v>
      </c>
    </row>
    <row r="59" spans="1:9" x14ac:dyDescent="0.3">
      <c r="A59" t="s">
        <v>66</v>
      </c>
      <c r="B59" t="s">
        <v>25</v>
      </c>
      <c r="C59">
        <f>'V4'!C60</f>
        <v>7822.9385307084603</v>
      </c>
      <c r="G59" t="s">
        <v>65</v>
      </c>
      <c r="H59" t="s">
        <v>25</v>
      </c>
      <c r="I59">
        <v>7743.1233628460304</v>
      </c>
    </row>
    <row r="60" spans="1:9" x14ac:dyDescent="0.3">
      <c r="A60" t="s">
        <v>67</v>
      </c>
      <c r="B60" t="s">
        <v>25</v>
      </c>
      <c r="C60">
        <f>'V4'!C61</f>
        <v>6802.5552440943102</v>
      </c>
      <c r="G60" t="s">
        <v>66</v>
      </c>
      <c r="H60" t="s">
        <v>25</v>
      </c>
      <c r="I60">
        <v>7589.0479413319899</v>
      </c>
    </row>
    <row r="61" spans="1:9" x14ac:dyDescent="0.3">
      <c r="A61" t="s">
        <v>68</v>
      </c>
      <c r="B61" t="s">
        <v>25</v>
      </c>
      <c r="C61">
        <f>'V4'!C62</f>
        <v>6946.3811876160999</v>
      </c>
      <c r="G61" t="s">
        <v>67</v>
      </c>
      <c r="H61" t="s">
        <v>25</v>
      </c>
      <c r="I61">
        <v>6599.1721228973802</v>
      </c>
    </row>
    <row r="62" spans="1:9" x14ac:dyDescent="0.3">
      <c r="C62">
        <f>'V4'!C63</f>
        <v>0</v>
      </c>
      <c r="G62" t="s">
        <v>68</v>
      </c>
      <c r="H62" t="s">
        <v>25</v>
      </c>
      <c r="I62">
        <v>6739.6816152185102</v>
      </c>
    </row>
    <row r="63" spans="1:9" x14ac:dyDescent="0.3">
      <c r="A63" t="s">
        <v>69</v>
      </c>
      <c r="B63" t="s">
        <v>25</v>
      </c>
      <c r="C63">
        <f>'V4'!C64</f>
        <v>1020.38328661414</v>
      </c>
    </row>
    <row r="64" spans="1:9" x14ac:dyDescent="0.3">
      <c r="A64" t="s">
        <v>70</v>
      </c>
      <c r="B64" t="s">
        <v>25</v>
      </c>
      <c r="C64">
        <f>'V4'!C65</f>
        <v>154.62181621907899</v>
      </c>
      <c r="G64" t="s">
        <v>69</v>
      </c>
      <c r="H64" t="s">
        <v>25</v>
      </c>
      <c r="I64">
        <v>989.87581843460703</v>
      </c>
    </row>
    <row r="65" spans="1:9" x14ac:dyDescent="0.3">
      <c r="A65" t="s">
        <v>71</v>
      </c>
      <c r="B65" t="s">
        <v>25</v>
      </c>
      <c r="C65">
        <f>'V4'!C66</f>
        <v>154.62181621907899</v>
      </c>
      <c r="G65" t="s">
        <v>70</v>
      </c>
      <c r="H65" t="s">
        <v>25</v>
      </c>
      <c r="I65">
        <v>154.07542151403999</v>
      </c>
    </row>
    <row r="66" spans="1:9" x14ac:dyDescent="0.3">
      <c r="A66" t="s">
        <v>72</v>
      </c>
      <c r="B66" t="s">
        <v>25</v>
      </c>
      <c r="C66">
        <f>'V4'!C67</f>
        <v>0</v>
      </c>
      <c r="G66" t="s">
        <v>71</v>
      </c>
      <c r="H66" t="s">
        <v>25</v>
      </c>
      <c r="I66">
        <v>154.07542151403999</v>
      </c>
    </row>
    <row r="67" spans="1:9" x14ac:dyDescent="0.3">
      <c r="A67" t="s">
        <v>73</v>
      </c>
      <c r="B67" t="s">
        <v>25</v>
      </c>
      <c r="C67">
        <f>'V4'!C68</f>
        <v>0</v>
      </c>
      <c r="G67" t="s">
        <v>72</v>
      </c>
      <c r="H67" t="s">
        <v>25</v>
      </c>
      <c r="I67">
        <v>0</v>
      </c>
    </row>
    <row r="68" spans="1:9" x14ac:dyDescent="0.3">
      <c r="C68">
        <f>'V4'!C69</f>
        <v>0</v>
      </c>
      <c r="G68" t="s">
        <v>73</v>
      </c>
      <c r="H68" t="s">
        <v>25</v>
      </c>
      <c r="I68">
        <v>0</v>
      </c>
    </row>
    <row r="69" spans="1:9" x14ac:dyDescent="0.3">
      <c r="A69" t="s">
        <v>1</v>
      </c>
      <c r="C69">
        <f>'V4'!C70</f>
        <v>0</v>
      </c>
    </row>
    <row r="70" spans="1:9" x14ac:dyDescent="0.3">
      <c r="A70" t="s">
        <v>74</v>
      </c>
      <c r="B70" t="s">
        <v>25</v>
      </c>
      <c r="C70">
        <f>'V4'!C71</f>
        <v>0</v>
      </c>
      <c r="G70" t="s">
        <v>1</v>
      </c>
    </row>
    <row r="71" spans="1:9" x14ac:dyDescent="0.3">
      <c r="A71" t="s">
        <v>75</v>
      </c>
      <c r="B71" t="s">
        <v>25</v>
      </c>
      <c r="C71">
        <f>'V4'!C72</f>
        <v>0</v>
      </c>
      <c r="G71" t="s">
        <v>74</v>
      </c>
      <c r="H71" t="s">
        <v>25</v>
      </c>
    </row>
    <row r="72" spans="1:9" x14ac:dyDescent="0.3">
      <c r="A72" t="s">
        <v>76</v>
      </c>
      <c r="B72" t="s">
        <v>25</v>
      </c>
      <c r="C72">
        <f>'V4'!C73</f>
        <v>0</v>
      </c>
      <c r="G72" t="s">
        <v>75</v>
      </c>
      <c r="H72" t="s">
        <v>25</v>
      </c>
    </row>
    <row r="73" spans="1:9" x14ac:dyDescent="0.3">
      <c r="A73" t="s">
        <v>77</v>
      </c>
      <c r="B73" t="s">
        <v>25</v>
      </c>
      <c r="C73">
        <f>'V4'!C74</f>
        <v>0</v>
      </c>
      <c r="G73" t="s">
        <v>76</v>
      </c>
      <c r="H73" t="s">
        <v>25</v>
      </c>
    </row>
    <row r="74" spans="1:9" x14ac:dyDescent="0.3">
      <c r="A74" t="s">
        <v>78</v>
      </c>
      <c r="B74" t="s">
        <v>25</v>
      </c>
      <c r="C74">
        <f>'V4'!C75</f>
        <v>461.30638411754501</v>
      </c>
      <c r="G74" t="s">
        <v>77</v>
      </c>
      <c r="H74" t="s">
        <v>25</v>
      </c>
    </row>
    <row r="75" spans="1:9" x14ac:dyDescent="0.3">
      <c r="A75" t="s">
        <v>79</v>
      </c>
      <c r="B75" t="s">
        <v>25</v>
      </c>
      <c r="C75">
        <f>'V4'!C76</f>
        <v>461.24630088157198</v>
      </c>
      <c r="G75" t="s">
        <v>78</v>
      </c>
      <c r="H75" t="s">
        <v>25</v>
      </c>
      <c r="I75">
        <v>957.30157341565405</v>
      </c>
    </row>
    <row r="76" spans="1:9" x14ac:dyDescent="0.3">
      <c r="C76">
        <f>'V4'!C77</f>
        <v>0</v>
      </c>
      <c r="G76" t="s">
        <v>79</v>
      </c>
      <c r="H76" t="s">
        <v>25</v>
      </c>
      <c r="I76">
        <v>957.30157341565405</v>
      </c>
    </row>
    <row r="77" spans="1:9" x14ac:dyDescent="0.3">
      <c r="A77" t="s">
        <v>80</v>
      </c>
      <c r="B77" t="s">
        <v>25</v>
      </c>
      <c r="C77">
        <f>'V4'!C78</f>
        <v>0</v>
      </c>
    </row>
    <row r="78" spans="1:9" x14ac:dyDescent="0.3">
      <c r="A78" t="s">
        <v>81</v>
      </c>
      <c r="B78" t="s">
        <v>25</v>
      </c>
      <c r="C78">
        <f>'V4'!C79</f>
        <v>0</v>
      </c>
      <c r="G78" t="s">
        <v>80</v>
      </c>
      <c r="H78" t="s">
        <v>25</v>
      </c>
    </row>
    <row r="79" spans="1:9" x14ac:dyDescent="0.3">
      <c r="A79" t="s">
        <v>82</v>
      </c>
      <c r="B79" t="s">
        <v>25</v>
      </c>
      <c r="C79">
        <f>'V4'!C80</f>
        <v>0</v>
      </c>
      <c r="G79" t="s">
        <v>81</v>
      </c>
      <c r="H79" t="s">
        <v>25</v>
      </c>
    </row>
    <row r="80" spans="1:9" x14ac:dyDescent="0.3">
      <c r="A80" t="s">
        <v>83</v>
      </c>
      <c r="B80" t="s">
        <v>25</v>
      </c>
      <c r="C80">
        <f>'V4'!C81</f>
        <v>0</v>
      </c>
      <c r="G80" t="s">
        <v>82</v>
      </c>
      <c r="H80" t="s">
        <v>25</v>
      </c>
    </row>
    <row r="81" spans="1:9" x14ac:dyDescent="0.3">
      <c r="A81" t="s">
        <v>84</v>
      </c>
      <c r="B81" t="s">
        <v>25</v>
      </c>
      <c r="C81">
        <f>'V4'!C82</f>
        <v>0</v>
      </c>
      <c r="G81" t="s">
        <v>83</v>
      </c>
      <c r="H81" t="s">
        <v>25</v>
      </c>
    </row>
    <row r="82" spans="1:9" x14ac:dyDescent="0.3">
      <c r="C82">
        <f>'V4'!C83</f>
        <v>0</v>
      </c>
      <c r="G82" t="s">
        <v>84</v>
      </c>
      <c r="H82" t="s">
        <v>25</v>
      </c>
    </row>
    <row r="83" spans="1:9" x14ac:dyDescent="0.3">
      <c r="A83" t="s">
        <v>85</v>
      </c>
      <c r="C83">
        <f>'V4'!C84</f>
        <v>0</v>
      </c>
    </row>
    <row r="84" spans="1:9" x14ac:dyDescent="0.3">
      <c r="A84" t="s">
        <v>86</v>
      </c>
      <c r="B84" t="s">
        <v>25</v>
      </c>
      <c r="C84">
        <f>'V4'!C85</f>
        <v>1855.90724637681</v>
      </c>
      <c r="G84" t="s">
        <v>85</v>
      </c>
    </row>
    <row r="85" spans="1:9" x14ac:dyDescent="0.3">
      <c r="A85" t="s">
        <v>87</v>
      </c>
      <c r="B85" t="s">
        <v>25</v>
      </c>
      <c r="C85">
        <f>'V4'!C86</f>
        <v>4342.8229565217298</v>
      </c>
      <c r="D85">
        <f>C85/C84</f>
        <v>2.3399999999999967</v>
      </c>
      <c r="G85" t="s">
        <v>86</v>
      </c>
      <c r="H85" t="s">
        <v>25</v>
      </c>
      <c r="I85">
        <v>1855.90724637681</v>
      </c>
    </row>
    <row r="86" spans="1:9" x14ac:dyDescent="0.3">
      <c r="A86" t="s">
        <v>88</v>
      </c>
      <c r="B86" t="s">
        <v>25</v>
      </c>
      <c r="C86">
        <f>'V4'!C87</f>
        <v>4342.8229565217298</v>
      </c>
      <c r="G86" t="s">
        <v>87</v>
      </c>
      <c r="H86" t="s">
        <v>25</v>
      </c>
      <c r="I86">
        <v>4342.8229565217298</v>
      </c>
    </row>
    <row r="87" spans="1:9" x14ac:dyDescent="0.3">
      <c r="A87" t="s">
        <v>89</v>
      </c>
      <c r="B87" t="s">
        <v>25</v>
      </c>
      <c r="C87">
        <f>'V4'!C88</f>
        <v>4342.8229565217298</v>
      </c>
      <c r="G87" t="s">
        <v>88</v>
      </c>
      <c r="H87" t="s">
        <v>25</v>
      </c>
      <c r="I87">
        <v>4342.8229565217298</v>
      </c>
    </row>
    <row r="88" spans="1:9" x14ac:dyDescent="0.3">
      <c r="A88" t="s">
        <v>90</v>
      </c>
      <c r="B88" t="s">
        <v>25</v>
      </c>
      <c r="C88">
        <f>'V4'!C89</f>
        <v>3201.44</v>
      </c>
      <c r="G88" t="s">
        <v>89</v>
      </c>
      <c r="H88" t="s">
        <v>25</v>
      </c>
      <c r="I88">
        <v>4342.8229565217298</v>
      </c>
    </row>
    <row r="89" spans="1:9" x14ac:dyDescent="0.3">
      <c r="C89">
        <f>'V4'!C90</f>
        <v>0</v>
      </c>
      <c r="G89" t="s">
        <v>90</v>
      </c>
      <c r="H89" t="s">
        <v>25</v>
      </c>
      <c r="I89">
        <v>3201.44</v>
      </c>
    </row>
    <row r="90" spans="1:9" x14ac:dyDescent="0.3">
      <c r="A90" t="s">
        <v>91</v>
      </c>
      <c r="B90" t="s">
        <v>25</v>
      </c>
      <c r="C90">
        <f>'V4'!C91</f>
        <v>0</v>
      </c>
    </row>
    <row r="91" spans="1:9" x14ac:dyDescent="0.3">
      <c r="A91" t="s">
        <v>92</v>
      </c>
      <c r="B91" t="s">
        <v>25</v>
      </c>
      <c r="C91">
        <f>'V4'!C92</f>
        <v>1141.38295652173</v>
      </c>
      <c r="G91" t="s">
        <v>91</v>
      </c>
      <c r="H91" t="s">
        <v>25</v>
      </c>
    </row>
    <row r="92" spans="1:9" x14ac:dyDescent="0.3">
      <c r="A92" t="s">
        <v>93</v>
      </c>
      <c r="B92" t="s">
        <v>25</v>
      </c>
      <c r="C92">
        <f>'V4'!C93</f>
        <v>0</v>
      </c>
      <c r="G92" t="s">
        <v>92</v>
      </c>
      <c r="H92" t="s">
        <v>25</v>
      </c>
      <c r="I92">
        <v>1141.38295652173</v>
      </c>
    </row>
    <row r="93" spans="1:9" x14ac:dyDescent="0.3">
      <c r="A93" t="s">
        <v>94</v>
      </c>
      <c r="B93" t="s">
        <v>25</v>
      </c>
      <c r="C93">
        <f>'V4'!C94</f>
        <v>0</v>
      </c>
      <c r="G93" t="s">
        <v>93</v>
      </c>
      <c r="H93" t="s">
        <v>25</v>
      </c>
    </row>
    <row r="94" spans="1:9" x14ac:dyDescent="0.3">
      <c r="A94" s="76" t="s">
        <v>95</v>
      </c>
      <c r="B94" s="76" t="s">
        <v>25</v>
      </c>
      <c r="C94">
        <f>'V4'!C95</f>
        <v>0</v>
      </c>
      <c r="G94" t="s">
        <v>94</v>
      </c>
      <c r="H94" t="s">
        <v>25</v>
      </c>
    </row>
    <row r="95" spans="1:9" x14ac:dyDescent="0.3">
      <c r="A95" t="s">
        <v>96</v>
      </c>
      <c r="B95" t="s">
        <v>25</v>
      </c>
      <c r="C95">
        <f>'V4'!C96</f>
        <v>0</v>
      </c>
      <c r="G95" t="s">
        <v>95</v>
      </c>
      <c r="H95" t="s">
        <v>25</v>
      </c>
    </row>
    <row r="96" spans="1:9" x14ac:dyDescent="0.3">
      <c r="C96">
        <f>'V4'!C97</f>
        <v>0</v>
      </c>
      <c r="G96" t="s">
        <v>96</v>
      </c>
      <c r="H96" t="s">
        <v>25</v>
      </c>
    </row>
    <row r="97" spans="1:9" x14ac:dyDescent="0.3">
      <c r="C97">
        <f>'V4'!C98</f>
        <v>0</v>
      </c>
    </row>
    <row r="98" spans="1:9" x14ac:dyDescent="0.3">
      <c r="A98" t="s">
        <v>97</v>
      </c>
      <c r="B98" t="s">
        <v>25</v>
      </c>
      <c r="C98">
        <f>'V4'!C99</f>
        <v>169.46305196177801</v>
      </c>
    </row>
    <row r="99" spans="1:9" x14ac:dyDescent="0.3">
      <c r="A99" t="s">
        <v>98</v>
      </c>
      <c r="B99" t="s">
        <v>25</v>
      </c>
      <c r="C99">
        <f>'V4'!C100</f>
        <v>0</v>
      </c>
      <c r="G99" t="s">
        <v>97</v>
      </c>
      <c r="H99" t="s">
        <v>25</v>
      </c>
      <c r="I99">
        <v>168.450283177778</v>
      </c>
    </row>
    <row r="100" spans="1:9" x14ac:dyDescent="0.3">
      <c r="A100" t="s">
        <v>99</v>
      </c>
      <c r="B100" t="s">
        <v>25</v>
      </c>
      <c r="C100">
        <f>'V4'!C101</f>
        <v>0</v>
      </c>
      <c r="G100" t="s">
        <v>98</v>
      </c>
      <c r="H100" t="s">
        <v>25</v>
      </c>
    </row>
    <row r="101" spans="1:9" x14ac:dyDescent="0.3">
      <c r="C101">
        <f>'V4'!C102</f>
        <v>0</v>
      </c>
      <c r="G101" t="s">
        <v>99</v>
      </c>
      <c r="H101" t="s">
        <v>25</v>
      </c>
      <c r="I101">
        <v>0</v>
      </c>
    </row>
    <row r="102" spans="1:9" x14ac:dyDescent="0.3">
      <c r="A102" t="s">
        <v>100</v>
      </c>
      <c r="B102" t="s">
        <v>101</v>
      </c>
      <c r="C102">
        <f>'V4'!C103</f>
        <v>12</v>
      </c>
    </row>
    <row r="103" spans="1:9" x14ac:dyDescent="0.3">
      <c r="A103" t="s">
        <v>102</v>
      </c>
      <c r="B103" t="s">
        <v>101</v>
      </c>
      <c r="C103">
        <f>'V4'!C104</f>
        <v>0</v>
      </c>
      <c r="G103" t="s">
        <v>100</v>
      </c>
      <c r="H103" t="s">
        <v>101</v>
      </c>
      <c r="I103">
        <v>12</v>
      </c>
    </row>
    <row r="104" spans="1:9" x14ac:dyDescent="0.3">
      <c r="C104">
        <f>'V4'!C105</f>
        <v>0</v>
      </c>
      <c r="G104" t="s">
        <v>102</v>
      </c>
      <c r="H104" t="s">
        <v>101</v>
      </c>
    </row>
    <row r="105" spans="1:9" x14ac:dyDescent="0.3">
      <c r="A105" t="s">
        <v>103</v>
      </c>
      <c r="C105">
        <f>'V4'!C106</f>
        <v>0</v>
      </c>
    </row>
    <row r="106" spans="1:9" x14ac:dyDescent="0.3">
      <c r="A106" t="s">
        <v>104</v>
      </c>
      <c r="B106" t="s">
        <v>25</v>
      </c>
      <c r="C106">
        <f>'V4'!C107</f>
        <v>1724.1774253106</v>
      </c>
      <c r="G106" t="s">
        <v>103</v>
      </c>
    </row>
    <row r="107" spans="1:9" x14ac:dyDescent="0.3">
      <c r="A107" t="s">
        <v>105</v>
      </c>
      <c r="B107" t="s">
        <v>25</v>
      </c>
      <c r="C107">
        <f>'V4'!C108</f>
        <v>1215.36850219851</v>
      </c>
      <c r="G107" t="s">
        <v>104</v>
      </c>
      <c r="H107" t="s">
        <v>25</v>
      </c>
      <c r="I107">
        <v>1724.1774253106</v>
      </c>
    </row>
    <row r="108" spans="1:9" x14ac:dyDescent="0.3">
      <c r="A108" t="s">
        <v>106</v>
      </c>
      <c r="B108" t="s">
        <v>25</v>
      </c>
      <c r="C108">
        <f>'V4'!C109</f>
        <v>768.12277819863596</v>
      </c>
      <c r="G108" t="s">
        <v>105</v>
      </c>
      <c r="H108" t="s">
        <v>25</v>
      </c>
      <c r="I108">
        <v>1215.36850219851</v>
      </c>
    </row>
    <row r="109" spans="1:9" x14ac:dyDescent="0.3">
      <c r="A109" t="s">
        <v>107</v>
      </c>
      <c r="B109" t="s">
        <v>25</v>
      </c>
      <c r="C109">
        <f>'V4'!C110</f>
        <v>210.92414493205001</v>
      </c>
      <c r="G109" t="s">
        <v>106</v>
      </c>
      <c r="H109" t="s">
        <v>25</v>
      </c>
      <c r="I109">
        <v>697.21776555782697</v>
      </c>
    </row>
    <row r="110" spans="1:9" x14ac:dyDescent="0.3">
      <c r="A110" t="s">
        <v>108</v>
      </c>
      <c r="B110" t="s">
        <v>25</v>
      </c>
      <c r="C110">
        <f>'V4'!C111</f>
        <v>5.4488530772624797</v>
      </c>
      <c r="G110" t="s">
        <v>107</v>
      </c>
      <c r="H110" t="s">
        <v>25</v>
      </c>
      <c r="I110">
        <v>134.60935029214099</v>
      </c>
    </row>
    <row r="111" spans="1:9" x14ac:dyDescent="0.3">
      <c r="A111" t="s">
        <v>109</v>
      </c>
      <c r="B111" t="s">
        <v>25</v>
      </c>
      <c r="C111">
        <f>'V4'!C112</f>
        <v>0</v>
      </c>
      <c r="G111" t="s">
        <v>108</v>
      </c>
      <c r="H111" t="s">
        <v>25</v>
      </c>
      <c r="I111">
        <v>0</v>
      </c>
    </row>
    <row r="112" spans="1:9" x14ac:dyDescent="0.3">
      <c r="A112" t="s">
        <v>110</v>
      </c>
      <c r="B112" t="s">
        <v>25</v>
      </c>
      <c r="C112">
        <f>'V4'!C113</f>
        <v>0</v>
      </c>
      <c r="G112" t="s">
        <v>109</v>
      </c>
      <c r="H112" t="s">
        <v>25</v>
      </c>
      <c r="I112">
        <v>0</v>
      </c>
    </row>
    <row r="113" spans="1:9" x14ac:dyDescent="0.3">
      <c r="A113" t="s">
        <v>111</v>
      </c>
      <c r="B113" t="s">
        <v>25</v>
      </c>
      <c r="C113">
        <f>'V4'!C114</f>
        <v>0</v>
      </c>
      <c r="G113" t="s">
        <v>110</v>
      </c>
      <c r="H113" t="s">
        <v>25</v>
      </c>
      <c r="I113">
        <v>0</v>
      </c>
    </row>
    <row r="114" spans="1:9" x14ac:dyDescent="0.3">
      <c r="A114" t="s">
        <v>112</v>
      </c>
      <c r="B114" t="s">
        <v>25</v>
      </c>
      <c r="C114">
        <f>'V4'!C115</f>
        <v>3.8674062491485302</v>
      </c>
      <c r="G114" t="s">
        <v>111</v>
      </c>
      <c r="H114" t="s">
        <v>25</v>
      </c>
      <c r="I114">
        <v>0</v>
      </c>
    </row>
    <row r="115" spans="1:9" x14ac:dyDescent="0.3">
      <c r="A115" t="s">
        <v>113</v>
      </c>
      <c r="B115" t="s">
        <v>25</v>
      </c>
      <c r="C115">
        <f>'V4'!C116</f>
        <v>358.764419136897</v>
      </c>
      <c r="G115" t="s">
        <v>112</v>
      </c>
      <c r="H115" t="s">
        <v>25</v>
      </c>
      <c r="I115">
        <v>0</v>
      </c>
    </row>
    <row r="116" spans="1:9" x14ac:dyDescent="0.3">
      <c r="A116" t="s">
        <v>114</v>
      </c>
      <c r="B116" t="s">
        <v>25</v>
      </c>
      <c r="C116">
        <f>'V4'!C117</f>
        <v>917.70062123675996</v>
      </c>
      <c r="G116" t="s">
        <v>113</v>
      </c>
      <c r="H116" t="s">
        <v>25</v>
      </c>
      <c r="I116">
        <v>311.91736454709297</v>
      </c>
    </row>
    <row r="117" spans="1:9" x14ac:dyDescent="0.3">
      <c r="A117" t="s">
        <v>115</v>
      </c>
      <c r="B117" t="s">
        <v>25</v>
      </c>
      <c r="C117">
        <f>'V4'!C118</f>
        <v>1598.1810937544401</v>
      </c>
      <c r="G117" t="s">
        <v>114</v>
      </c>
      <c r="H117" t="s">
        <v>25</v>
      </c>
      <c r="I117">
        <v>917.70062123675996</v>
      </c>
    </row>
    <row r="118" spans="1:9" x14ac:dyDescent="0.3">
      <c r="C118">
        <f>'V4'!C119</f>
        <v>0</v>
      </c>
      <c r="G118" t="s">
        <v>115</v>
      </c>
      <c r="H118" t="s">
        <v>25</v>
      </c>
      <c r="I118">
        <v>1598.1810937544401</v>
      </c>
    </row>
    <row r="119" spans="1:9" x14ac:dyDescent="0.3">
      <c r="A119" t="s">
        <v>116</v>
      </c>
      <c r="C119">
        <f>'V4'!C120</f>
        <v>0</v>
      </c>
    </row>
    <row r="120" spans="1:9" x14ac:dyDescent="0.3">
      <c r="A120" t="s">
        <v>104</v>
      </c>
      <c r="B120" t="s">
        <v>25</v>
      </c>
      <c r="C120">
        <f>'V4'!C121</f>
        <v>1759.5139690357901</v>
      </c>
      <c r="G120" t="s">
        <v>116</v>
      </c>
    </row>
    <row r="121" spans="1:9" x14ac:dyDescent="0.3">
      <c r="A121" t="s">
        <v>105</v>
      </c>
      <c r="B121" t="s">
        <v>25</v>
      </c>
      <c r="C121">
        <f>'V4'!C122</f>
        <v>1239.6917813037501</v>
      </c>
      <c r="G121" t="s">
        <v>104</v>
      </c>
      <c r="H121" t="s">
        <v>25</v>
      </c>
      <c r="I121">
        <v>1759.5139690357901</v>
      </c>
    </row>
    <row r="122" spans="1:9" x14ac:dyDescent="0.3">
      <c r="A122" t="s">
        <v>106</v>
      </c>
      <c r="B122" t="s">
        <v>25</v>
      </c>
      <c r="C122">
        <f>'V4'!C123</f>
        <v>789.75572586064504</v>
      </c>
      <c r="G122" t="s">
        <v>105</v>
      </c>
      <c r="H122" t="s">
        <v>25</v>
      </c>
      <c r="I122">
        <v>1239.6917813037501</v>
      </c>
    </row>
    <row r="123" spans="1:9" x14ac:dyDescent="0.3">
      <c r="A123" t="s">
        <v>107</v>
      </c>
      <c r="B123" t="s">
        <v>25</v>
      </c>
      <c r="C123">
        <f>'V4'!C124</f>
        <v>217.22096266723901</v>
      </c>
      <c r="G123" t="s">
        <v>106</v>
      </c>
      <c r="H123" t="s">
        <v>25</v>
      </c>
      <c r="I123">
        <v>718.13498798001103</v>
      </c>
    </row>
    <row r="124" spans="1:9" x14ac:dyDescent="0.3">
      <c r="A124" t="s">
        <v>108</v>
      </c>
      <c r="B124" t="s">
        <v>25</v>
      </c>
      <c r="C124">
        <f>'V4'!C125</f>
        <v>5.45928246626044</v>
      </c>
      <c r="G124" t="s">
        <v>107</v>
      </c>
      <c r="H124" t="s">
        <v>25</v>
      </c>
      <c r="I124">
        <v>138.902952820888</v>
      </c>
    </row>
    <row r="125" spans="1:9" x14ac:dyDescent="0.3">
      <c r="A125" t="s">
        <v>109</v>
      </c>
      <c r="B125" t="s">
        <v>25</v>
      </c>
      <c r="C125">
        <f>'V4'!C126</f>
        <v>0</v>
      </c>
      <c r="G125" t="s">
        <v>108</v>
      </c>
      <c r="H125" t="s">
        <v>25</v>
      </c>
      <c r="I125">
        <v>0</v>
      </c>
    </row>
    <row r="126" spans="1:9" x14ac:dyDescent="0.3">
      <c r="A126" t="s">
        <v>110</v>
      </c>
      <c r="B126" t="s">
        <v>25</v>
      </c>
      <c r="C126">
        <f>'V4'!C127</f>
        <v>0</v>
      </c>
      <c r="G126" t="s">
        <v>109</v>
      </c>
      <c r="H126" t="s">
        <v>25</v>
      </c>
      <c r="I126">
        <v>0</v>
      </c>
    </row>
    <row r="127" spans="1:9" x14ac:dyDescent="0.3">
      <c r="A127" t="s">
        <v>111</v>
      </c>
      <c r="B127" t="s">
        <v>25</v>
      </c>
      <c r="C127">
        <f>'V4'!C128</f>
        <v>0</v>
      </c>
      <c r="G127" t="s">
        <v>110</v>
      </c>
      <c r="H127" t="s">
        <v>25</v>
      </c>
      <c r="I127">
        <v>0</v>
      </c>
    </row>
    <row r="128" spans="1:9" x14ac:dyDescent="0.3">
      <c r="A128" t="s">
        <v>112</v>
      </c>
      <c r="B128" t="s">
        <v>25</v>
      </c>
      <c r="C128">
        <f>'V4'!C129</f>
        <v>3.8674062491485302</v>
      </c>
      <c r="G128" t="s">
        <v>111</v>
      </c>
      <c r="H128" t="s">
        <v>25</v>
      </c>
      <c r="I128">
        <v>0</v>
      </c>
    </row>
    <row r="129" spans="1:9" x14ac:dyDescent="0.3">
      <c r="A129" t="s">
        <v>113</v>
      </c>
      <c r="B129" t="s">
        <v>25</v>
      </c>
      <c r="C129">
        <f>'V4'!C130</f>
        <v>366.05923973886701</v>
      </c>
      <c r="G129" t="s">
        <v>112</v>
      </c>
      <c r="H129" t="s">
        <v>25</v>
      </c>
      <c r="I129">
        <v>0</v>
      </c>
    </row>
    <row r="130" spans="1:9" x14ac:dyDescent="0.3">
      <c r="A130" t="s">
        <v>114</v>
      </c>
      <c r="B130" t="s">
        <v>25</v>
      </c>
      <c r="C130">
        <f>'V4'!C131</f>
        <v>935.36951518425303</v>
      </c>
      <c r="G130" t="s">
        <v>113</v>
      </c>
      <c r="H130" t="s">
        <v>25</v>
      </c>
      <c r="I130">
        <v>318.62510378367102</v>
      </c>
    </row>
    <row r="131" spans="1:9" x14ac:dyDescent="0.3">
      <c r="A131" t="s">
        <v>115</v>
      </c>
      <c r="B131" t="s">
        <v>25</v>
      </c>
      <c r="C131">
        <f>'V4'!C132</f>
        <v>1629.44330511013</v>
      </c>
      <c r="G131" t="s">
        <v>114</v>
      </c>
      <c r="H131" t="s">
        <v>25</v>
      </c>
      <c r="I131">
        <v>935.36951518425303</v>
      </c>
    </row>
    <row r="132" spans="1:9" x14ac:dyDescent="0.3">
      <c r="C132">
        <f>'V4'!C133</f>
        <v>0</v>
      </c>
      <c r="G132" t="s">
        <v>115</v>
      </c>
      <c r="H132" t="s">
        <v>25</v>
      </c>
      <c r="I132">
        <v>1629.44330511013</v>
      </c>
    </row>
    <row r="133" spans="1:9" x14ac:dyDescent="0.3">
      <c r="A133" t="s">
        <v>117</v>
      </c>
      <c r="C133">
        <f>'V4'!C134</f>
        <v>0</v>
      </c>
    </row>
    <row r="134" spans="1:9" x14ac:dyDescent="0.3">
      <c r="A134" s="76" t="s">
        <v>104</v>
      </c>
      <c r="B134" t="s">
        <v>25</v>
      </c>
      <c r="C134">
        <f>'V4'!C135</f>
        <v>1584.8758453790799</v>
      </c>
      <c r="G134" t="s">
        <v>117</v>
      </c>
    </row>
    <row r="135" spans="1:9" x14ac:dyDescent="0.3">
      <c r="A135" s="76" t="s">
        <v>105</v>
      </c>
      <c r="B135" t="s">
        <v>25</v>
      </c>
      <c r="C135">
        <f>'V4'!C136</f>
        <v>1272.9571802497401</v>
      </c>
      <c r="G135" t="s">
        <v>104</v>
      </c>
      <c r="H135" t="s">
        <v>25</v>
      </c>
      <c r="I135">
        <v>1584.8758453790799</v>
      </c>
    </row>
    <row r="136" spans="1:9" x14ac:dyDescent="0.3">
      <c r="A136" s="76" t="s">
        <v>106</v>
      </c>
      <c r="B136" t="s">
        <v>25</v>
      </c>
      <c r="C136">
        <f>'V4'!C137</f>
        <v>1337.40885557052</v>
      </c>
      <c r="G136" t="s">
        <v>105</v>
      </c>
      <c r="H136" t="s">
        <v>25</v>
      </c>
      <c r="I136">
        <v>1272.9571802497401</v>
      </c>
    </row>
    <row r="137" spans="1:9" x14ac:dyDescent="0.3">
      <c r="A137" s="76" t="s">
        <v>107</v>
      </c>
      <c r="B137" t="s">
        <v>25</v>
      </c>
      <c r="C137">
        <f>'V4'!C138</f>
        <v>1039.6633113186299</v>
      </c>
      <c r="G137" t="s">
        <v>106</v>
      </c>
      <c r="H137" t="s">
        <v>25</v>
      </c>
      <c r="I137">
        <v>1338.62882449527</v>
      </c>
    </row>
    <row r="138" spans="1:9" x14ac:dyDescent="0.3">
      <c r="A138" t="s">
        <v>108</v>
      </c>
      <c r="B138" t="s">
        <v>25</v>
      </c>
      <c r="C138">
        <f>'V4'!C139</f>
        <v>647.110147084917</v>
      </c>
      <c r="G138" t="s">
        <v>107</v>
      </c>
      <c r="H138" t="s">
        <v>25</v>
      </c>
      <c r="I138">
        <v>1040.7648261491699</v>
      </c>
    </row>
    <row r="139" spans="1:9" x14ac:dyDescent="0.3">
      <c r="A139" t="s">
        <v>109</v>
      </c>
      <c r="B139" t="s">
        <v>25</v>
      </c>
      <c r="C139">
        <f>'V4'!C140</f>
        <v>513.25810718628497</v>
      </c>
      <c r="G139" t="s">
        <v>108</v>
      </c>
      <c r="H139" t="s">
        <v>25</v>
      </c>
      <c r="I139">
        <v>647.110147084917</v>
      </c>
    </row>
    <row r="140" spans="1:9" x14ac:dyDescent="0.3">
      <c r="A140" t="s">
        <v>110</v>
      </c>
      <c r="B140" t="s">
        <v>25</v>
      </c>
      <c r="C140">
        <f>'V4'!C141</f>
        <v>377.64631908859297</v>
      </c>
      <c r="G140" t="s">
        <v>109</v>
      </c>
      <c r="H140" t="s">
        <v>25</v>
      </c>
      <c r="I140">
        <v>513.25810718628497</v>
      </c>
    </row>
    <row r="141" spans="1:9" x14ac:dyDescent="0.3">
      <c r="A141" t="s">
        <v>111</v>
      </c>
      <c r="B141" t="s">
        <v>25</v>
      </c>
      <c r="C141">
        <f>'V4'!C142</f>
        <v>348.32236996984301</v>
      </c>
      <c r="G141" t="s">
        <v>110</v>
      </c>
      <c r="H141" t="s">
        <v>25</v>
      </c>
      <c r="I141">
        <v>377.64631908859297</v>
      </c>
    </row>
    <row r="142" spans="1:9" x14ac:dyDescent="0.3">
      <c r="A142" t="s">
        <v>112</v>
      </c>
      <c r="B142" t="s">
        <v>25</v>
      </c>
      <c r="C142">
        <f>'V4'!C143</f>
        <v>559.83724121980299</v>
      </c>
      <c r="G142" t="s">
        <v>111</v>
      </c>
      <c r="H142" t="s">
        <v>25</v>
      </c>
      <c r="I142">
        <v>348.32236996984301</v>
      </c>
    </row>
    <row r="143" spans="1:9" x14ac:dyDescent="0.3">
      <c r="A143" s="76" t="s">
        <v>113</v>
      </c>
      <c r="B143" t="s">
        <v>25</v>
      </c>
      <c r="C143">
        <f>'V4'!C144</f>
        <v>989.68469751910698</v>
      </c>
      <c r="G143" t="s">
        <v>112</v>
      </c>
      <c r="H143" t="s">
        <v>25</v>
      </c>
      <c r="I143">
        <v>559.83724121980299</v>
      </c>
    </row>
    <row r="144" spans="1:9" x14ac:dyDescent="0.3">
      <c r="A144" s="76" t="s">
        <v>114</v>
      </c>
      <c r="B144" t="s">
        <v>25</v>
      </c>
      <c r="C144">
        <f>'V4'!C145</f>
        <v>1139.1099459690099</v>
      </c>
      <c r="G144" t="s">
        <v>113</v>
      </c>
      <c r="H144" t="s">
        <v>25</v>
      </c>
      <c r="I144">
        <v>990.61189790785295</v>
      </c>
    </row>
    <row r="145" spans="1:9" x14ac:dyDescent="0.3">
      <c r="A145" s="76" t="s">
        <v>115</v>
      </c>
      <c r="B145" t="s">
        <v>25</v>
      </c>
      <c r="C145">
        <f>'V4'!C146</f>
        <v>1480.0589678005399</v>
      </c>
      <c r="G145" t="s">
        <v>114</v>
      </c>
      <c r="H145" t="s">
        <v>25</v>
      </c>
      <c r="I145">
        <v>1139.1099459690099</v>
      </c>
    </row>
    <row r="146" spans="1:9" x14ac:dyDescent="0.3">
      <c r="C146">
        <f>'V4'!C147</f>
        <v>0</v>
      </c>
      <c r="G146" t="s">
        <v>115</v>
      </c>
      <c r="H146" t="s">
        <v>25</v>
      </c>
      <c r="I146">
        <v>1480.0589678005399</v>
      </c>
    </row>
    <row r="147" spans="1:9" x14ac:dyDescent="0.3">
      <c r="A147" t="s">
        <v>118</v>
      </c>
      <c r="C147">
        <f>'V4'!C148</f>
        <v>0</v>
      </c>
    </row>
    <row r="148" spans="1:9" x14ac:dyDescent="0.3">
      <c r="A148" s="76" t="s">
        <v>104</v>
      </c>
      <c r="B148" t="s">
        <v>25</v>
      </c>
      <c r="C148">
        <f>'V4'!C149</f>
        <v>830.94719187609905</v>
      </c>
      <c r="G148" t="s">
        <v>118</v>
      </c>
    </row>
    <row r="149" spans="1:9" x14ac:dyDescent="0.3">
      <c r="A149" s="76" t="s">
        <v>105</v>
      </c>
      <c r="B149" t="s">
        <v>25</v>
      </c>
      <c r="C149">
        <f>'V4'!C150</f>
        <v>803.55128202662695</v>
      </c>
      <c r="G149" t="s">
        <v>104</v>
      </c>
      <c r="H149" t="s">
        <v>25</v>
      </c>
      <c r="I149">
        <v>830.94719187609905</v>
      </c>
    </row>
    <row r="150" spans="1:9" x14ac:dyDescent="0.3">
      <c r="A150" s="76" t="s">
        <v>106</v>
      </c>
      <c r="B150" t="s">
        <v>25</v>
      </c>
      <c r="C150">
        <f>'V4'!C151</f>
        <v>671.69326880351696</v>
      </c>
      <c r="G150" t="s">
        <v>105</v>
      </c>
      <c r="H150" t="s">
        <v>25</v>
      </c>
      <c r="I150">
        <v>803.55128202662695</v>
      </c>
    </row>
    <row r="151" spans="1:9" x14ac:dyDescent="0.3">
      <c r="A151" s="76" t="s">
        <v>107</v>
      </c>
      <c r="B151" t="s">
        <v>25</v>
      </c>
      <c r="C151">
        <f>'V4'!C152</f>
        <v>499.56407435004002</v>
      </c>
      <c r="G151" t="s">
        <v>106</v>
      </c>
      <c r="H151" t="s">
        <v>25</v>
      </c>
      <c r="I151">
        <v>672.24866222778803</v>
      </c>
    </row>
    <row r="152" spans="1:9" x14ac:dyDescent="0.3">
      <c r="A152" t="s">
        <v>108</v>
      </c>
      <c r="B152" t="s">
        <v>25</v>
      </c>
      <c r="C152">
        <f>'V4'!C153</f>
        <v>247.69656329306301</v>
      </c>
      <c r="G152" t="s">
        <v>107</v>
      </c>
      <c r="H152" t="s">
        <v>25</v>
      </c>
      <c r="I152">
        <v>500.075721644498</v>
      </c>
    </row>
    <row r="153" spans="1:9" x14ac:dyDescent="0.3">
      <c r="A153" t="s">
        <v>109</v>
      </c>
      <c r="B153" t="s">
        <v>25</v>
      </c>
      <c r="C153">
        <f>'V4'!C154</f>
        <v>169.067278613833</v>
      </c>
      <c r="G153" t="s">
        <v>108</v>
      </c>
      <c r="H153" t="s">
        <v>25</v>
      </c>
      <c r="I153">
        <v>247.69656329306301</v>
      </c>
    </row>
    <row r="154" spans="1:9" x14ac:dyDescent="0.3">
      <c r="A154" t="s">
        <v>110</v>
      </c>
      <c r="B154" t="s">
        <v>25</v>
      </c>
      <c r="C154">
        <f>'V4'!C155</f>
        <v>84.727106763188402</v>
      </c>
      <c r="G154" t="s">
        <v>109</v>
      </c>
      <c r="H154" t="s">
        <v>25</v>
      </c>
      <c r="I154">
        <v>169.067278613833</v>
      </c>
    </row>
    <row r="155" spans="1:9" x14ac:dyDescent="0.3">
      <c r="A155" t="s">
        <v>111</v>
      </c>
      <c r="B155" t="s">
        <v>25</v>
      </c>
      <c r="C155">
        <f>'V4'!C156</f>
        <v>64.218571655519</v>
      </c>
      <c r="G155" t="s">
        <v>110</v>
      </c>
      <c r="H155" t="s">
        <v>25</v>
      </c>
      <c r="I155">
        <v>84.727106763188402</v>
      </c>
    </row>
    <row r="156" spans="1:9" x14ac:dyDescent="0.3">
      <c r="A156" t="s">
        <v>112</v>
      </c>
      <c r="B156" t="s">
        <v>25</v>
      </c>
      <c r="C156">
        <f>'V4'!C157</f>
        <v>188.06741683546699</v>
      </c>
      <c r="G156" t="s">
        <v>111</v>
      </c>
      <c r="H156" t="s">
        <v>25</v>
      </c>
      <c r="I156">
        <v>64.218571655519</v>
      </c>
    </row>
    <row r="157" spans="1:9" x14ac:dyDescent="0.3">
      <c r="A157" s="76" t="s">
        <v>113</v>
      </c>
      <c r="B157" t="s">
        <v>25</v>
      </c>
      <c r="C157">
        <f>'V4'!C158</f>
        <v>432.476252905308</v>
      </c>
      <c r="G157" t="s">
        <v>112</v>
      </c>
      <c r="H157" t="s">
        <v>25</v>
      </c>
      <c r="I157">
        <v>188.06741683546699</v>
      </c>
    </row>
    <row r="158" spans="1:9" x14ac:dyDescent="0.3">
      <c r="A158" s="76" t="s">
        <v>114</v>
      </c>
      <c r="B158" t="s">
        <v>25</v>
      </c>
      <c r="C158">
        <f>'V4'!C159</f>
        <v>528.57941588181802</v>
      </c>
      <c r="G158" t="s">
        <v>113</v>
      </c>
      <c r="H158" t="s">
        <v>25</v>
      </c>
      <c r="I158">
        <v>432.87841487296203</v>
      </c>
    </row>
    <row r="159" spans="1:9" x14ac:dyDescent="0.3">
      <c r="A159" s="76" t="s">
        <v>115</v>
      </c>
      <c r="B159" t="s">
        <v>25</v>
      </c>
      <c r="C159">
        <f>'V4'!C160</f>
        <v>731.816896237332</v>
      </c>
      <c r="G159" t="s">
        <v>114</v>
      </c>
      <c r="H159" t="s">
        <v>25</v>
      </c>
      <c r="I159">
        <v>528.57941588181802</v>
      </c>
    </row>
    <row r="160" spans="1:9" x14ac:dyDescent="0.3">
      <c r="C160">
        <f>'V4'!C161</f>
        <v>0</v>
      </c>
      <c r="G160" t="s">
        <v>115</v>
      </c>
      <c r="H160" t="s">
        <v>25</v>
      </c>
      <c r="I160">
        <v>731.816896237332</v>
      </c>
    </row>
    <row r="161" spans="1:9" x14ac:dyDescent="0.3">
      <c r="A161" t="s">
        <v>119</v>
      </c>
      <c r="C161">
        <f>'V4'!C162</f>
        <v>0</v>
      </c>
    </row>
    <row r="162" spans="1:9" x14ac:dyDescent="0.3">
      <c r="A162" s="76" t="s">
        <v>104</v>
      </c>
      <c r="B162" t="s">
        <v>25</v>
      </c>
      <c r="C162">
        <f>'V4'!C163</f>
        <v>500.86079999999998</v>
      </c>
      <c r="G162" t="s">
        <v>119</v>
      </c>
    </row>
    <row r="163" spans="1:9" x14ac:dyDescent="0.3">
      <c r="A163" s="76" t="s">
        <v>105</v>
      </c>
      <c r="B163" t="s">
        <v>25</v>
      </c>
      <c r="C163">
        <f>'V4'!C164</f>
        <v>452.3904</v>
      </c>
      <c r="G163" t="s">
        <v>104</v>
      </c>
      <c r="H163" t="s">
        <v>25</v>
      </c>
      <c r="I163">
        <v>500.86079999999998</v>
      </c>
    </row>
    <row r="164" spans="1:9" x14ac:dyDescent="0.3">
      <c r="A164" s="76" t="s">
        <v>106</v>
      </c>
      <c r="B164" t="s">
        <v>25</v>
      </c>
      <c r="C164">
        <f>'V4'!C165</f>
        <v>500.86079999999998</v>
      </c>
      <c r="G164" t="s">
        <v>105</v>
      </c>
      <c r="H164" t="s">
        <v>25</v>
      </c>
      <c r="I164">
        <v>452.3904</v>
      </c>
    </row>
    <row r="165" spans="1:9" x14ac:dyDescent="0.3">
      <c r="A165" s="76" t="s">
        <v>107</v>
      </c>
      <c r="B165" t="s">
        <v>25</v>
      </c>
      <c r="C165">
        <f>'V4'!C166</f>
        <v>484.70400000000001</v>
      </c>
      <c r="G165" t="s">
        <v>106</v>
      </c>
      <c r="H165" t="s">
        <v>25</v>
      </c>
      <c r="I165">
        <v>500.86079999999998</v>
      </c>
    </row>
    <row r="166" spans="1:9" x14ac:dyDescent="0.3">
      <c r="A166" t="s">
        <v>108</v>
      </c>
      <c r="B166" t="s">
        <v>25</v>
      </c>
      <c r="C166">
        <f>'V4'!C167</f>
        <v>500.86079999999998</v>
      </c>
      <c r="G166" t="s">
        <v>107</v>
      </c>
      <c r="H166" t="s">
        <v>25</v>
      </c>
      <c r="I166">
        <v>484.70400000000001</v>
      </c>
    </row>
    <row r="167" spans="1:9" x14ac:dyDescent="0.3">
      <c r="A167" t="s">
        <v>109</v>
      </c>
      <c r="B167" t="s">
        <v>25</v>
      </c>
      <c r="C167">
        <f>'V4'!C168</f>
        <v>484.70400000000001</v>
      </c>
      <c r="G167" t="s">
        <v>108</v>
      </c>
      <c r="H167" t="s">
        <v>25</v>
      </c>
      <c r="I167">
        <v>500.86079999999998</v>
      </c>
    </row>
    <row r="168" spans="1:9" x14ac:dyDescent="0.3">
      <c r="A168" t="s">
        <v>110</v>
      </c>
      <c r="B168" t="s">
        <v>25</v>
      </c>
      <c r="C168">
        <f>'V4'!C169</f>
        <v>500.86079999999998</v>
      </c>
      <c r="G168" t="s">
        <v>109</v>
      </c>
      <c r="H168" t="s">
        <v>25</v>
      </c>
      <c r="I168">
        <v>484.70400000000001</v>
      </c>
    </row>
    <row r="169" spans="1:9" x14ac:dyDescent="0.3">
      <c r="A169" t="s">
        <v>111</v>
      </c>
      <c r="B169" t="s">
        <v>25</v>
      </c>
      <c r="C169">
        <f>'V4'!C170</f>
        <v>500.86079999999998</v>
      </c>
      <c r="G169" t="s">
        <v>110</v>
      </c>
      <c r="H169" t="s">
        <v>25</v>
      </c>
      <c r="I169">
        <v>500.86079999999998</v>
      </c>
    </row>
    <row r="170" spans="1:9" x14ac:dyDescent="0.3">
      <c r="A170" t="s">
        <v>112</v>
      </c>
      <c r="B170" t="s">
        <v>25</v>
      </c>
      <c r="C170">
        <f>'V4'!C171</f>
        <v>484.70400000000001</v>
      </c>
      <c r="G170" t="s">
        <v>111</v>
      </c>
      <c r="H170" t="s">
        <v>25</v>
      </c>
      <c r="I170">
        <v>500.86079999999998</v>
      </c>
    </row>
    <row r="171" spans="1:9" x14ac:dyDescent="0.3">
      <c r="A171" s="76" t="s">
        <v>113</v>
      </c>
      <c r="B171" t="s">
        <v>25</v>
      </c>
      <c r="C171">
        <f>'V4'!C172</f>
        <v>500.86079999999998</v>
      </c>
      <c r="G171" t="s">
        <v>112</v>
      </c>
      <c r="H171" t="s">
        <v>25</v>
      </c>
      <c r="I171">
        <v>484.70400000000001</v>
      </c>
    </row>
    <row r="172" spans="1:9" x14ac:dyDescent="0.3">
      <c r="A172" s="76" t="s">
        <v>114</v>
      </c>
      <c r="B172" t="s">
        <v>25</v>
      </c>
      <c r="C172">
        <f>'V4'!C173</f>
        <v>484.70400000000001</v>
      </c>
      <c r="G172" t="s">
        <v>113</v>
      </c>
      <c r="H172" t="s">
        <v>25</v>
      </c>
      <c r="I172">
        <v>500.86079999999998</v>
      </c>
    </row>
    <row r="173" spans="1:9" x14ac:dyDescent="0.3">
      <c r="A173" s="76" t="s">
        <v>115</v>
      </c>
      <c r="B173" t="s">
        <v>25</v>
      </c>
      <c r="C173">
        <f>'V4'!C174</f>
        <v>500.86079999999998</v>
      </c>
      <c r="G173" t="s">
        <v>114</v>
      </c>
      <c r="H173" t="s">
        <v>25</v>
      </c>
      <c r="I173">
        <v>484.70400000000001</v>
      </c>
    </row>
    <row r="174" spans="1:9" x14ac:dyDescent="0.3">
      <c r="C174">
        <f>'V4'!C175</f>
        <v>0</v>
      </c>
      <c r="G174" t="s">
        <v>115</v>
      </c>
      <c r="H174" t="s">
        <v>25</v>
      </c>
      <c r="I174">
        <v>500.86079999999998</v>
      </c>
    </row>
    <row r="175" spans="1:9" x14ac:dyDescent="0.3">
      <c r="A175" t="s">
        <v>120</v>
      </c>
      <c r="C175">
        <f>'V4'!C176</f>
        <v>0</v>
      </c>
    </row>
    <row r="176" spans="1:9" x14ac:dyDescent="0.3">
      <c r="A176" s="76" t="s">
        <v>104</v>
      </c>
      <c r="B176" t="s">
        <v>25</v>
      </c>
      <c r="C176">
        <f>'V4'!C177</f>
        <v>155.47713920568</v>
      </c>
      <c r="G176" t="s">
        <v>120</v>
      </c>
    </row>
    <row r="177" spans="1:9" x14ac:dyDescent="0.3">
      <c r="A177" s="76" t="s">
        <v>105</v>
      </c>
      <c r="B177" t="s">
        <v>25</v>
      </c>
      <c r="C177">
        <f>'V4'!C178</f>
        <v>385.25820332832001</v>
      </c>
      <c r="G177" t="s">
        <v>104</v>
      </c>
      <c r="H177" t="s">
        <v>25</v>
      </c>
      <c r="I177">
        <v>155.47713920568</v>
      </c>
    </row>
    <row r="178" spans="1:9" x14ac:dyDescent="0.3">
      <c r="A178" s="76" t="s">
        <v>106</v>
      </c>
      <c r="B178" t="s">
        <v>25</v>
      </c>
      <c r="C178">
        <f>'V4'!C179</f>
        <v>731.001326478946</v>
      </c>
      <c r="G178" t="s">
        <v>105</v>
      </c>
      <c r="H178" t="s">
        <v>25</v>
      </c>
      <c r="I178">
        <v>385.25820332832001</v>
      </c>
    </row>
    <row r="179" spans="1:9" x14ac:dyDescent="0.3">
      <c r="A179" s="76" t="s">
        <v>107</v>
      </c>
      <c r="B179" t="s">
        <v>25</v>
      </c>
      <c r="C179">
        <f>'V4'!C180</f>
        <v>980.26263782657304</v>
      </c>
      <c r="G179" t="s">
        <v>106</v>
      </c>
      <c r="H179" t="s">
        <v>25</v>
      </c>
      <c r="I179">
        <v>811.15156909296002</v>
      </c>
    </row>
    <row r="180" spans="1:9" x14ac:dyDescent="0.3">
      <c r="A180" t="s">
        <v>108</v>
      </c>
      <c r="B180" t="s">
        <v>25</v>
      </c>
      <c r="C180">
        <f>'V4'!C181</f>
        <v>1078.7658897159299</v>
      </c>
      <c r="G180" t="s">
        <v>107</v>
      </c>
      <c r="H180" t="s">
        <v>25</v>
      </c>
      <c r="I180">
        <v>1166.0380534224</v>
      </c>
    </row>
    <row r="181" spans="1:9" x14ac:dyDescent="0.3">
      <c r="A181" t="s">
        <v>109</v>
      </c>
      <c r="B181" t="s">
        <v>25</v>
      </c>
      <c r="C181">
        <f>'V4'!C182</f>
        <v>1082.72850487649</v>
      </c>
      <c r="G181" t="s">
        <v>108</v>
      </c>
      <c r="H181" t="s">
        <v>25</v>
      </c>
      <c r="I181">
        <v>1318.12552657584</v>
      </c>
    </row>
    <row r="182" spans="1:9" x14ac:dyDescent="0.3">
      <c r="A182" t="s">
        <v>110</v>
      </c>
      <c r="B182" t="s">
        <v>25</v>
      </c>
      <c r="C182">
        <f>'V4'!C183</f>
        <v>1062.2996927515901</v>
      </c>
      <c r="G182" t="s">
        <v>109</v>
      </c>
      <c r="H182" t="s">
        <v>25</v>
      </c>
      <c r="I182">
        <v>1409.6557852128001</v>
      </c>
    </row>
    <row r="183" spans="1:9" x14ac:dyDescent="0.3">
      <c r="A183" t="s">
        <v>111</v>
      </c>
      <c r="B183" t="s">
        <v>25</v>
      </c>
      <c r="C183">
        <f>'V4'!C184</f>
        <v>1055.30905331294</v>
      </c>
      <c r="G183" t="s">
        <v>110</v>
      </c>
      <c r="H183" t="s">
        <v>25</v>
      </c>
      <c r="I183">
        <v>1330.3895838804001</v>
      </c>
    </row>
    <row r="184" spans="1:9" x14ac:dyDescent="0.3">
      <c r="A184" t="s">
        <v>112</v>
      </c>
      <c r="B184" t="s">
        <v>25</v>
      </c>
      <c r="C184">
        <f>'V4'!C185</f>
        <v>857.67484079404801</v>
      </c>
      <c r="G184" t="s">
        <v>111</v>
      </c>
      <c r="H184" t="s">
        <v>25</v>
      </c>
      <c r="I184">
        <v>1385.60223348216</v>
      </c>
    </row>
    <row r="185" spans="1:9" x14ac:dyDescent="0.3">
      <c r="A185" s="76" t="s">
        <v>113</v>
      </c>
      <c r="B185" t="s">
        <v>25</v>
      </c>
      <c r="C185">
        <f>'V4'!C186</f>
        <v>593.98106857029495</v>
      </c>
      <c r="G185" t="s">
        <v>112</v>
      </c>
      <c r="H185" t="s">
        <v>25</v>
      </c>
      <c r="I185">
        <v>1025.6249163888001</v>
      </c>
    </row>
    <row r="186" spans="1:9" x14ac:dyDescent="0.3">
      <c r="A186" s="76" t="s">
        <v>114</v>
      </c>
      <c r="B186" t="s">
        <v>25</v>
      </c>
      <c r="C186">
        <f>'V4'!C187</f>
        <v>248.4422698608</v>
      </c>
      <c r="G186" t="s">
        <v>113</v>
      </c>
      <c r="H186" t="s">
        <v>25</v>
      </c>
      <c r="I186">
        <v>658.83068798544002</v>
      </c>
    </row>
    <row r="187" spans="1:9" x14ac:dyDescent="0.3">
      <c r="A187" s="76" t="s">
        <v>115</v>
      </c>
      <c r="B187" t="s">
        <v>25</v>
      </c>
      <c r="C187">
        <f>'V4'!C188</f>
        <v>81.590130732239999</v>
      </c>
      <c r="G187" t="s">
        <v>114</v>
      </c>
      <c r="H187" t="s">
        <v>25</v>
      </c>
      <c r="I187">
        <v>248.4422698608</v>
      </c>
    </row>
    <row r="188" spans="1:9" x14ac:dyDescent="0.3">
      <c r="C188">
        <f>'V4'!C189</f>
        <v>0</v>
      </c>
      <c r="G188" t="s">
        <v>115</v>
      </c>
      <c r="H188" t="s">
        <v>25</v>
      </c>
      <c r="I188">
        <v>81.590130732239999</v>
      </c>
    </row>
    <row r="189" spans="1:9" x14ac:dyDescent="0.3">
      <c r="A189" t="s">
        <v>121</v>
      </c>
      <c r="C189">
        <f>'V4'!C190</f>
        <v>0</v>
      </c>
    </row>
    <row r="190" spans="1:9" x14ac:dyDescent="0.3">
      <c r="A190" t="s">
        <v>104</v>
      </c>
      <c r="B190" t="s">
        <v>122</v>
      </c>
      <c r="C190">
        <f>'V4'!C191</f>
        <v>162.13455856859301</v>
      </c>
      <c r="G190" t="s">
        <v>121</v>
      </c>
    </row>
    <row r="191" spans="1:9" x14ac:dyDescent="0.3">
      <c r="A191" t="s">
        <v>105</v>
      </c>
      <c r="B191" t="s">
        <v>122</v>
      </c>
      <c r="C191">
        <f>'V4'!C192</f>
        <v>161.570953150089</v>
      </c>
      <c r="G191" t="s">
        <v>104</v>
      </c>
      <c r="H191" t="s">
        <v>122</v>
      </c>
      <c r="I191">
        <v>162.13455856859301</v>
      </c>
    </row>
    <row r="192" spans="1:9" x14ac:dyDescent="0.3">
      <c r="A192" t="s">
        <v>106</v>
      </c>
      <c r="B192" t="s">
        <v>122</v>
      </c>
      <c r="C192">
        <f>'V4'!C193</f>
        <v>160.03115451131501</v>
      </c>
      <c r="G192" t="s">
        <v>105</v>
      </c>
      <c r="H192" t="s">
        <v>122</v>
      </c>
      <c r="I192">
        <v>161.570953150089</v>
      </c>
    </row>
    <row r="193" spans="1:9" x14ac:dyDescent="0.3">
      <c r="A193" t="s">
        <v>107</v>
      </c>
      <c r="B193" t="s">
        <v>122</v>
      </c>
      <c r="C193">
        <f>'V4'!C194</f>
        <v>157.92775045403701</v>
      </c>
      <c r="G193" t="s">
        <v>106</v>
      </c>
      <c r="H193" t="s">
        <v>122</v>
      </c>
      <c r="I193">
        <v>160.03115451131501</v>
      </c>
    </row>
    <row r="194" spans="1:9" x14ac:dyDescent="0.3">
      <c r="A194" t="s">
        <v>108</v>
      </c>
      <c r="B194" t="s">
        <v>122</v>
      </c>
      <c r="C194">
        <f>'V4'!C195</f>
        <v>155.82434639675901</v>
      </c>
      <c r="G194" t="s">
        <v>107</v>
      </c>
      <c r="H194" t="s">
        <v>122</v>
      </c>
      <c r="I194">
        <v>157.92775045403701</v>
      </c>
    </row>
    <row r="195" spans="1:9" x14ac:dyDescent="0.3">
      <c r="A195" t="s">
        <v>109</v>
      </c>
      <c r="B195" t="s">
        <v>122</v>
      </c>
      <c r="C195">
        <f>'V4'!C196</f>
        <v>154.28454775798599</v>
      </c>
      <c r="G195" t="s">
        <v>108</v>
      </c>
      <c r="H195" t="s">
        <v>122</v>
      </c>
      <c r="I195">
        <v>155.82434639675901</v>
      </c>
    </row>
    <row r="196" spans="1:9" x14ac:dyDescent="0.3">
      <c r="A196" t="s">
        <v>110</v>
      </c>
      <c r="B196" t="s">
        <v>122</v>
      </c>
      <c r="C196">
        <f>'V4'!C197</f>
        <v>153.72094233948201</v>
      </c>
      <c r="G196" t="s">
        <v>109</v>
      </c>
      <c r="H196" t="s">
        <v>122</v>
      </c>
      <c r="I196">
        <v>154.28454775798599</v>
      </c>
    </row>
    <row r="197" spans="1:9" x14ac:dyDescent="0.3">
      <c r="A197" t="s">
        <v>111</v>
      </c>
      <c r="B197" t="s">
        <v>122</v>
      </c>
      <c r="C197">
        <f>'V4'!C198</f>
        <v>154.28454775798599</v>
      </c>
      <c r="G197" t="s">
        <v>110</v>
      </c>
      <c r="H197" t="s">
        <v>122</v>
      </c>
      <c r="I197">
        <v>153.72094233948201</v>
      </c>
    </row>
    <row r="198" spans="1:9" x14ac:dyDescent="0.3">
      <c r="A198" t="s">
        <v>112</v>
      </c>
      <c r="B198" t="s">
        <v>122</v>
      </c>
      <c r="C198">
        <f>'V4'!C199</f>
        <v>155.82434639675901</v>
      </c>
      <c r="G198" t="s">
        <v>111</v>
      </c>
      <c r="H198" t="s">
        <v>122</v>
      </c>
      <c r="I198">
        <v>154.28454775798599</v>
      </c>
    </row>
    <row r="199" spans="1:9" x14ac:dyDescent="0.3">
      <c r="A199" t="s">
        <v>113</v>
      </c>
      <c r="B199" t="s">
        <v>122</v>
      </c>
      <c r="C199">
        <f>'V4'!C200</f>
        <v>157.92775045403701</v>
      </c>
      <c r="G199" t="s">
        <v>112</v>
      </c>
      <c r="H199" t="s">
        <v>122</v>
      </c>
      <c r="I199">
        <v>155.82434639675901</v>
      </c>
    </row>
    <row r="200" spans="1:9" x14ac:dyDescent="0.3">
      <c r="A200" t="s">
        <v>114</v>
      </c>
      <c r="B200" t="s">
        <v>122</v>
      </c>
      <c r="C200">
        <f>'V4'!C201</f>
        <v>160.03115451131501</v>
      </c>
      <c r="G200" t="s">
        <v>113</v>
      </c>
      <c r="H200" t="s">
        <v>122</v>
      </c>
      <c r="I200">
        <v>157.92775045403701</v>
      </c>
    </row>
    <row r="201" spans="1:9" x14ac:dyDescent="0.3">
      <c r="A201" t="s">
        <v>115</v>
      </c>
      <c r="B201" t="s">
        <v>122</v>
      </c>
      <c r="C201">
        <f>'V4'!C202</f>
        <v>161.570953150089</v>
      </c>
      <c r="G201" t="s">
        <v>114</v>
      </c>
      <c r="H201" t="s">
        <v>122</v>
      </c>
      <c r="I201">
        <v>160.03115451131501</v>
      </c>
    </row>
    <row r="202" spans="1:9" x14ac:dyDescent="0.3">
      <c r="C202">
        <f>'V4'!C203</f>
        <v>0</v>
      </c>
      <c r="G202" t="s">
        <v>115</v>
      </c>
      <c r="H202" t="s">
        <v>122</v>
      </c>
      <c r="I202">
        <v>161.570953150089</v>
      </c>
    </row>
    <row r="203" spans="1:9" x14ac:dyDescent="0.3">
      <c r="A203" t="s">
        <v>123</v>
      </c>
      <c r="C203">
        <f>'V4'!C204</f>
        <v>0</v>
      </c>
    </row>
    <row r="204" spans="1:9" x14ac:dyDescent="0.3">
      <c r="A204" t="s">
        <v>104</v>
      </c>
      <c r="B204" t="s">
        <v>122</v>
      </c>
      <c r="C204">
        <f>'V4'!C205</f>
        <v>73.572126669358894</v>
      </c>
      <c r="G204" t="s">
        <v>123</v>
      </c>
    </row>
    <row r="205" spans="1:9" x14ac:dyDescent="0.3">
      <c r="A205" t="s">
        <v>105</v>
      </c>
      <c r="B205" t="s">
        <v>122</v>
      </c>
      <c r="C205">
        <f>'V4'!C206</f>
        <v>90.649650622055702</v>
      </c>
      <c r="G205" t="s">
        <v>104</v>
      </c>
      <c r="H205" t="s">
        <v>122</v>
      </c>
      <c r="I205">
        <v>73.572126669358894</v>
      </c>
    </row>
    <row r="206" spans="1:9" x14ac:dyDescent="0.3">
      <c r="A206" t="s">
        <v>106</v>
      </c>
      <c r="B206" t="s">
        <v>122</v>
      </c>
      <c r="C206">
        <f>'V4'!C207</f>
        <v>72.854520382745406</v>
      </c>
      <c r="G206" t="s">
        <v>105</v>
      </c>
      <c r="H206" t="s">
        <v>122</v>
      </c>
      <c r="I206">
        <v>90.649650622055702</v>
      </c>
    </row>
    <row r="207" spans="1:9" x14ac:dyDescent="0.3">
      <c r="A207" t="s">
        <v>107</v>
      </c>
      <c r="B207" t="s">
        <v>122</v>
      </c>
      <c r="C207">
        <f>'V4'!C208</f>
        <v>73.356530479324704</v>
      </c>
      <c r="G207" t="s">
        <v>106</v>
      </c>
      <c r="H207" t="s">
        <v>122</v>
      </c>
      <c r="I207">
        <v>72.854520382745406</v>
      </c>
    </row>
    <row r="208" spans="1:9" x14ac:dyDescent="0.3">
      <c r="A208" t="s">
        <v>108</v>
      </c>
      <c r="B208" t="s">
        <v>122</v>
      </c>
      <c r="C208">
        <f>'V4'!C209</f>
        <v>71.200343183513894</v>
      </c>
      <c r="G208" t="s">
        <v>107</v>
      </c>
      <c r="H208" t="s">
        <v>122</v>
      </c>
      <c r="I208">
        <v>73.356530479324704</v>
      </c>
    </row>
    <row r="209" spans="1:9" x14ac:dyDescent="0.3">
      <c r="A209" t="s">
        <v>109</v>
      </c>
      <c r="B209" t="s">
        <v>122</v>
      </c>
      <c r="C209">
        <f>'V4'!C210</f>
        <v>68.127810725855994</v>
      </c>
      <c r="G209" t="s">
        <v>108</v>
      </c>
      <c r="H209" t="s">
        <v>122</v>
      </c>
      <c r="I209">
        <v>71.200343183513894</v>
      </c>
    </row>
    <row r="210" spans="1:9" x14ac:dyDescent="0.3">
      <c r="A210" t="s">
        <v>110</v>
      </c>
      <c r="B210" t="s">
        <v>122</v>
      </c>
      <c r="C210">
        <f>'V4'!C211</f>
        <v>65.679620819078806</v>
      </c>
      <c r="G210" t="s">
        <v>109</v>
      </c>
      <c r="H210" t="s">
        <v>122</v>
      </c>
      <c r="I210">
        <v>68.127810725855994</v>
      </c>
    </row>
    <row r="211" spans="1:9" x14ac:dyDescent="0.3">
      <c r="A211" t="s">
        <v>111</v>
      </c>
      <c r="B211" t="s">
        <v>122</v>
      </c>
      <c r="C211">
        <f>'V4'!C212</f>
        <v>63.818220389509698</v>
      </c>
      <c r="G211" t="s">
        <v>110</v>
      </c>
      <c r="H211" t="s">
        <v>122</v>
      </c>
      <c r="I211">
        <v>65.679620819078806</v>
      </c>
    </row>
    <row r="212" spans="1:9" x14ac:dyDescent="0.3">
      <c r="A212" t="s">
        <v>112</v>
      </c>
      <c r="B212" t="s">
        <v>122</v>
      </c>
      <c r="C212">
        <f>'V4'!C213</f>
        <v>67.264060163835495</v>
      </c>
      <c r="G212" t="s">
        <v>111</v>
      </c>
      <c r="H212" t="s">
        <v>122</v>
      </c>
      <c r="I212">
        <v>63.818220389509698</v>
      </c>
    </row>
    <row r="213" spans="1:9" x14ac:dyDescent="0.3">
      <c r="A213" t="s">
        <v>113</v>
      </c>
      <c r="B213" t="s">
        <v>122</v>
      </c>
      <c r="C213">
        <f>'V4'!C214</f>
        <v>68.499253926777996</v>
      </c>
      <c r="G213" t="s">
        <v>112</v>
      </c>
      <c r="H213" t="s">
        <v>122</v>
      </c>
      <c r="I213">
        <v>67.264060163835495</v>
      </c>
    </row>
    <row r="214" spans="1:9" x14ac:dyDescent="0.3">
      <c r="A214" t="s">
        <v>114</v>
      </c>
      <c r="B214" t="s">
        <v>122</v>
      </c>
      <c r="C214">
        <f>'V4'!C215</f>
        <v>69.660087161256698</v>
      </c>
      <c r="G214" t="s">
        <v>113</v>
      </c>
      <c r="H214" t="s">
        <v>122</v>
      </c>
      <c r="I214">
        <v>68.499253926777996</v>
      </c>
    </row>
    <row r="215" spans="1:9" x14ac:dyDescent="0.3">
      <c r="A215" t="s">
        <v>115</v>
      </c>
      <c r="B215" t="s">
        <v>122</v>
      </c>
      <c r="C215">
        <f>'V4'!C216</f>
        <v>70.334868537437799</v>
      </c>
      <c r="G215" t="s">
        <v>114</v>
      </c>
      <c r="H215" t="s">
        <v>122</v>
      </c>
      <c r="I215">
        <v>69.660087161256698</v>
      </c>
    </row>
    <row r="216" spans="1:9" x14ac:dyDescent="0.3">
      <c r="C216">
        <f>'V4'!C217</f>
        <v>0</v>
      </c>
      <c r="G216" t="s">
        <v>115</v>
      </c>
      <c r="H216" t="s">
        <v>122</v>
      </c>
      <c r="I216">
        <v>70.334868537437799</v>
      </c>
    </row>
    <row r="217" spans="1:9" x14ac:dyDescent="0.3">
      <c r="A217" t="s">
        <v>124</v>
      </c>
      <c r="C217">
        <f>'V4'!C218</f>
        <v>0</v>
      </c>
    </row>
    <row r="218" spans="1:9" x14ac:dyDescent="0.3">
      <c r="A218" t="s">
        <v>104</v>
      </c>
      <c r="B218" t="s">
        <v>101</v>
      </c>
      <c r="C218">
        <f>'V4'!C219</f>
        <v>17.7905385513608</v>
      </c>
      <c r="G218" t="s">
        <v>124</v>
      </c>
    </row>
    <row r="219" spans="1:9" x14ac:dyDescent="0.3">
      <c r="A219" t="s">
        <v>105</v>
      </c>
      <c r="B219" t="s">
        <v>101</v>
      </c>
      <c r="C219">
        <f>'V4'!C220</f>
        <v>18.011014285698799</v>
      </c>
      <c r="G219" t="s">
        <v>104</v>
      </c>
      <c r="H219" t="s">
        <v>101</v>
      </c>
      <c r="I219">
        <v>17.7905385513608</v>
      </c>
    </row>
    <row r="220" spans="1:9" x14ac:dyDescent="0.3">
      <c r="A220" t="s">
        <v>106</v>
      </c>
      <c r="B220" t="s">
        <v>101</v>
      </c>
      <c r="C220">
        <f>'V4'!C221</f>
        <v>18.302004347775199</v>
      </c>
      <c r="G220" t="s">
        <v>105</v>
      </c>
      <c r="H220" t="s">
        <v>101</v>
      </c>
      <c r="I220">
        <v>18.011014285698799</v>
      </c>
    </row>
    <row r="221" spans="1:9" x14ac:dyDescent="0.3">
      <c r="A221" t="s">
        <v>107</v>
      </c>
      <c r="B221" t="s">
        <v>101</v>
      </c>
      <c r="C221">
        <f>'V4'!C222</f>
        <v>18.7784488609148</v>
      </c>
      <c r="G221" t="s">
        <v>106</v>
      </c>
      <c r="H221" t="s">
        <v>101</v>
      </c>
      <c r="I221">
        <v>18.312250747505399</v>
      </c>
    </row>
    <row r="222" spans="1:9" x14ac:dyDescent="0.3">
      <c r="A222" t="s">
        <v>108</v>
      </c>
      <c r="B222" t="s">
        <v>101</v>
      </c>
      <c r="C222">
        <f>'V4'!C223</f>
        <v>19.405897241661201</v>
      </c>
      <c r="G222" t="s">
        <v>107</v>
      </c>
      <c r="H222" t="s">
        <v>101</v>
      </c>
      <c r="I222">
        <v>18.788136086273699</v>
      </c>
    </row>
    <row r="223" spans="1:9" x14ac:dyDescent="0.3">
      <c r="A223" t="s">
        <v>109</v>
      </c>
      <c r="B223" t="s">
        <v>101</v>
      </c>
      <c r="C223">
        <f>'V4'!C224</f>
        <v>19.566693240831199</v>
      </c>
      <c r="G223" t="s">
        <v>108</v>
      </c>
      <c r="H223" t="s">
        <v>101</v>
      </c>
      <c r="I223">
        <v>19.405897241661201</v>
      </c>
    </row>
    <row r="224" spans="1:9" x14ac:dyDescent="0.3">
      <c r="A224" t="s">
        <v>110</v>
      </c>
      <c r="B224" t="s">
        <v>101</v>
      </c>
      <c r="C224">
        <f>'V4'!C225</f>
        <v>19.783879069684101</v>
      </c>
      <c r="G224" t="s">
        <v>109</v>
      </c>
      <c r="H224" t="s">
        <v>101</v>
      </c>
      <c r="I224">
        <v>19.566693240831199</v>
      </c>
    </row>
    <row r="225" spans="1:9" x14ac:dyDescent="0.3">
      <c r="A225" t="s">
        <v>111</v>
      </c>
      <c r="B225" t="s">
        <v>101</v>
      </c>
      <c r="C225">
        <f>'V4'!C226</f>
        <v>19.8325178852748</v>
      </c>
      <c r="G225" t="s">
        <v>110</v>
      </c>
      <c r="H225" t="s">
        <v>101</v>
      </c>
      <c r="I225">
        <v>19.783879069684101</v>
      </c>
    </row>
    <row r="226" spans="1:9" x14ac:dyDescent="0.3">
      <c r="A226" t="s">
        <v>112</v>
      </c>
      <c r="B226" t="s">
        <v>101</v>
      </c>
      <c r="C226">
        <f>'V4'!C227</f>
        <v>19.513273548587399</v>
      </c>
      <c r="G226" t="s">
        <v>111</v>
      </c>
      <c r="H226" t="s">
        <v>101</v>
      </c>
      <c r="I226">
        <v>19.8325178852748</v>
      </c>
    </row>
    <row r="227" spans="1:9" x14ac:dyDescent="0.3">
      <c r="A227" t="s">
        <v>113</v>
      </c>
      <c r="B227" t="s">
        <v>101</v>
      </c>
      <c r="C227">
        <f>'V4'!C228</f>
        <v>18.886009012366902</v>
      </c>
      <c r="G227" t="s">
        <v>112</v>
      </c>
      <c r="H227" t="s">
        <v>101</v>
      </c>
      <c r="I227">
        <v>19.513273548587399</v>
      </c>
    </row>
    <row r="228" spans="1:9" x14ac:dyDescent="0.3">
      <c r="A228" t="s">
        <v>114</v>
      </c>
      <c r="B228" t="s">
        <v>101</v>
      </c>
      <c r="C228">
        <f>'V4'!C229</f>
        <v>18.528862460998202</v>
      </c>
      <c r="G228" t="s">
        <v>113</v>
      </c>
      <c r="H228" t="s">
        <v>101</v>
      </c>
      <c r="I228">
        <v>18.8939001972794</v>
      </c>
    </row>
    <row r="229" spans="1:9" x14ac:dyDescent="0.3">
      <c r="A229" t="s">
        <v>115</v>
      </c>
      <c r="B229" t="s">
        <v>101</v>
      </c>
      <c r="C229">
        <f>'V4'!C230</f>
        <v>17.984882334861901</v>
      </c>
      <c r="G229" t="s">
        <v>114</v>
      </c>
      <c r="H229" t="s">
        <v>101</v>
      </c>
      <c r="I229">
        <v>18.528862460998202</v>
      </c>
    </row>
    <row r="230" spans="1:9" x14ac:dyDescent="0.3">
      <c r="C230">
        <f>'V4'!C231</f>
        <v>0</v>
      </c>
      <c r="G230" t="s">
        <v>115</v>
      </c>
      <c r="H230" t="s">
        <v>101</v>
      </c>
      <c r="I230">
        <v>17.984882334861901</v>
      </c>
    </row>
    <row r="231" spans="1:9" x14ac:dyDescent="0.3">
      <c r="A231" t="s">
        <v>66</v>
      </c>
      <c r="C231">
        <f>'V4'!C232</f>
        <v>0</v>
      </c>
    </row>
    <row r="232" spans="1:9" x14ac:dyDescent="0.3">
      <c r="A232" t="s">
        <v>104</v>
      </c>
      <c r="B232" t="s">
        <v>25</v>
      </c>
      <c r="C232">
        <f>'V4'!C233</f>
        <v>1982.80403910719</v>
      </c>
      <c r="G232" t="s">
        <v>66</v>
      </c>
    </row>
    <row r="233" spans="1:9" x14ac:dyDescent="0.3">
      <c r="A233" t="s">
        <v>105</v>
      </c>
      <c r="B233" t="s">
        <v>25</v>
      </c>
      <c r="C233">
        <f>'V4'!C234</f>
        <v>1397.67377752829</v>
      </c>
      <c r="G233" t="s">
        <v>104</v>
      </c>
      <c r="H233" t="s">
        <v>25</v>
      </c>
      <c r="I233">
        <v>1982.80403910719</v>
      </c>
    </row>
    <row r="234" spans="1:9" x14ac:dyDescent="0.3">
      <c r="A234" t="s">
        <v>106</v>
      </c>
      <c r="B234" t="s">
        <v>25</v>
      </c>
      <c r="C234">
        <f>'V4'!C235</f>
        <v>883.34119492843104</v>
      </c>
      <c r="G234" t="s">
        <v>105</v>
      </c>
      <c r="H234" t="s">
        <v>25</v>
      </c>
      <c r="I234">
        <v>1397.67377752829</v>
      </c>
    </row>
    <row r="235" spans="1:9" x14ac:dyDescent="0.3">
      <c r="A235" t="s">
        <v>107</v>
      </c>
      <c r="B235" t="s">
        <v>25</v>
      </c>
      <c r="C235">
        <f>'V4'!C236</f>
        <v>242.56276667185799</v>
      </c>
      <c r="G235" t="s">
        <v>106</v>
      </c>
      <c r="H235" t="s">
        <v>25</v>
      </c>
      <c r="I235">
        <v>801.80043039150098</v>
      </c>
    </row>
    <row r="236" spans="1:9" x14ac:dyDescent="0.3">
      <c r="A236" t="s">
        <v>108</v>
      </c>
      <c r="B236" t="s">
        <v>25</v>
      </c>
      <c r="C236">
        <f>'V4'!C237</f>
        <v>6.26618103885186</v>
      </c>
      <c r="G236" t="s">
        <v>107</v>
      </c>
      <c r="H236" t="s">
        <v>25</v>
      </c>
      <c r="I236">
        <v>154.80075283596199</v>
      </c>
    </row>
    <row r="237" spans="1:9" x14ac:dyDescent="0.3">
      <c r="A237" t="s">
        <v>109</v>
      </c>
      <c r="B237" t="s">
        <v>25</v>
      </c>
      <c r="C237">
        <f>'V4'!C238</f>
        <v>0</v>
      </c>
      <c r="G237" t="s">
        <v>108</v>
      </c>
      <c r="H237" t="s">
        <v>25</v>
      </c>
      <c r="I237">
        <v>0</v>
      </c>
    </row>
    <row r="238" spans="1:9" x14ac:dyDescent="0.3">
      <c r="A238" t="s">
        <v>110</v>
      </c>
      <c r="B238" t="s">
        <v>25</v>
      </c>
      <c r="C238">
        <f>'V4'!C239</f>
        <v>0</v>
      </c>
      <c r="G238" t="s">
        <v>109</v>
      </c>
      <c r="H238" t="s">
        <v>25</v>
      </c>
      <c r="I238">
        <v>0</v>
      </c>
    </row>
    <row r="239" spans="1:9" x14ac:dyDescent="0.3">
      <c r="A239" t="s">
        <v>111</v>
      </c>
      <c r="B239" t="s">
        <v>25</v>
      </c>
      <c r="C239">
        <f>'V4'!C240</f>
        <v>0</v>
      </c>
      <c r="G239" t="s">
        <v>110</v>
      </c>
      <c r="H239" t="s">
        <v>25</v>
      </c>
      <c r="I239">
        <v>0</v>
      </c>
    </row>
    <row r="240" spans="1:9" x14ac:dyDescent="0.3">
      <c r="A240" t="s">
        <v>112</v>
      </c>
      <c r="B240" t="s">
        <v>25</v>
      </c>
      <c r="C240">
        <f>'V4'!C241</f>
        <v>4.4475171865208099</v>
      </c>
      <c r="G240" t="s">
        <v>111</v>
      </c>
      <c r="H240" t="s">
        <v>25</v>
      </c>
      <c r="I240">
        <v>0</v>
      </c>
    </row>
    <row r="241" spans="1:9" x14ac:dyDescent="0.3">
      <c r="A241" t="s">
        <v>113</v>
      </c>
      <c r="B241" t="s">
        <v>25</v>
      </c>
      <c r="C241">
        <f>'V4'!C242</f>
        <v>412.579082007431</v>
      </c>
      <c r="G241" t="s">
        <v>112</v>
      </c>
      <c r="H241" t="s">
        <v>25</v>
      </c>
      <c r="I241">
        <v>0</v>
      </c>
    </row>
    <row r="242" spans="1:9" x14ac:dyDescent="0.3">
      <c r="A242" t="s">
        <v>114</v>
      </c>
      <c r="B242" t="s">
        <v>25</v>
      </c>
      <c r="C242">
        <f>'V4'!C243</f>
        <v>1055.35571442227</v>
      </c>
      <c r="G242" t="s">
        <v>113</v>
      </c>
      <c r="H242" t="s">
        <v>25</v>
      </c>
      <c r="I242">
        <v>358.70496922915601</v>
      </c>
    </row>
    <row r="243" spans="1:9" x14ac:dyDescent="0.3">
      <c r="A243" t="s">
        <v>115</v>
      </c>
      <c r="B243" t="s">
        <v>25</v>
      </c>
      <c r="C243">
        <f>'V4'!C244</f>
        <v>1837.9082578176001</v>
      </c>
      <c r="G243" t="s">
        <v>114</v>
      </c>
      <c r="H243" t="s">
        <v>25</v>
      </c>
      <c r="I243">
        <v>1055.35571442227</v>
      </c>
    </row>
    <row r="244" spans="1:9" x14ac:dyDescent="0.3">
      <c r="C244">
        <f>'V4'!C245</f>
        <v>0</v>
      </c>
      <c r="G244" t="s">
        <v>115</v>
      </c>
      <c r="H244" t="s">
        <v>25</v>
      </c>
      <c r="I244">
        <v>1837.9082578176001</v>
      </c>
    </row>
    <row r="245" spans="1:9" x14ac:dyDescent="0.3">
      <c r="A245" t="s">
        <v>65</v>
      </c>
      <c r="C245">
        <f>'V4'!C246</f>
        <v>0</v>
      </c>
    </row>
    <row r="246" spans="1:9" x14ac:dyDescent="0.3">
      <c r="A246" t="s">
        <v>104</v>
      </c>
      <c r="B246" t="s">
        <v>25</v>
      </c>
      <c r="C246">
        <f>'V4'!C247</f>
        <v>2018.15509785366</v>
      </c>
      <c r="G246" t="s">
        <v>65</v>
      </c>
    </row>
    <row r="247" spans="1:9" x14ac:dyDescent="0.3">
      <c r="A247" t="s">
        <v>105</v>
      </c>
      <c r="B247" t="s">
        <v>25</v>
      </c>
      <c r="C247">
        <f>'V4'!C248</f>
        <v>1422.18897480188</v>
      </c>
      <c r="G247" t="s">
        <v>104</v>
      </c>
      <c r="H247" t="s">
        <v>25</v>
      </c>
      <c r="I247">
        <v>2018.15509785366</v>
      </c>
    </row>
    <row r="248" spans="1:9" x14ac:dyDescent="0.3">
      <c r="A248" t="s">
        <v>106</v>
      </c>
      <c r="B248" t="s">
        <v>25</v>
      </c>
      <c r="C248">
        <f>'V4'!C249</f>
        <v>906.70413989873896</v>
      </c>
      <c r="G248" t="s">
        <v>105</v>
      </c>
      <c r="H248" t="s">
        <v>25</v>
      </c>
      <c r="I248">
        <v>1422.18897480188</v>
      </c>
    </row>
    <row r="249" spans="1:9" x14ac:dyDescent="0.3">
      <c r="A249" t="s">
        <v>107</v>
      </c>
      <c r="B249" t="s">
        <v>25</v>
      </c>
      <c r="C249">
        <f>'V4'!C250</f>
        <v>254.96952692487801</v>
      </c>
      <c r="G249" t="s">
        <v>106</v>
      </c>
      <c r="H249" t="s">
        <v>25</v>
      </c>
      <c r="I249">
        <v>825.13466455630305</v>
      </c>
    </row>
    <row r="250" spans="1:9" x14ac:dyDescent="0.3">
      <c r="A250" t="s">
        <v>108</v>
      </c>
      <c r="B250" t="s">
        <v>25</v>
      </c>
      <c r="C250">
        <f>'V4'!C251</f>
        <v>6.7438356252217204</v>
      </c>
      <c r="G250" t="s">
        <v>107</v>
      </c>
      <c r="H250" t="s">
        <v>25</v>
      </c>
      <c r="I250">
        <v>167.18457282485801</v>
      </c>
    </row>
    <row r="251" spans="1:9" x14ac:dyDescent="0.3">
      <c r="A251" t="s">
        <v>109</v>
      </c>
      <c r="B251" t="s">
        <v>25</v>
      </c>
      <c r="C251">
        <f>'V4'!C252</f>
        <v>0</v>
      </c>
      <c r="G251" t="s">
        <v>108</v>
      </c>
      <c r="H251" t="s">
        <v>25</v>
      </c>
      <c r="I251">
        <v>0</v>
      </c>
    </row>
    <row r="252" spans="1:9" x14ac:dyDescent="0.3">
      <c r="A252" t="s">
        <v>110</v>
      </c>
      <c r="B252" t="s">
        <v>25</v>
      </c>
      <c r="C252">
        <f>'V4'!C253</f>
        <v>0</v>
      </c>
      <c r="G252" t="s">
        <v>109</v>
      </c>
      <c r="H252" t="s">
        <v>25</v>
      </c>
      <c r="I252">
        <v>0</v>
      </c>
    </row>
    <row r="253" spans="1:9" x14ac:dyDescent="0.3">
      <c r="A253" t="s">
        <v>111</v>
      </c>
      <c r="B253" t="s">
        <v>25</v>
      </c>
      <c r="C253">
        <f>'V4'!C254</f>
        <v>0</v>
      </c>
      <c r="G253" t="s">
        <v>110</v>
      </c>
      <c r="H253" t="s">
        <v>25</v>
      </c>
      <c r="I253">
        <v>0</v>
      </c>
    </row>
    <row r="254" spans="1:9" x14ac:dyDescent="0.3">
      <c r="A254" t="s">
        <v>112</v>
      </c>
      <c r="B254" t="s">
        <v>25</v>
      </c>
      <c r="C254">
        <f>'V4'!C255</f>
        <v>4.4475171865208099</v>
      </c>
      <c r="G254" t="s">
        <v>111</v>
      </c>
      <c r="H254" t="s">
        <v>25</v>
      </c>
      <c r="I254">
        <v>0</v>
      </c>
    </row>
    <row r="255" spans="1:9" x14ac:dyDescent="0.3">
      <c r="A255" t="s">
        <v>113</v>
      </c>
      <c r="B255" t="s">
        <v>25</v>
      </c>
      <c r="C255">
        <f>'V4'!C256</f>
        <v>421.98087197170503</v>
      </c>
      <c r="G255" t="s">
        <v>112</v>
      </c>
      <c r="H255" t="s">
        <v>25</v>
      </c>
      <c r="I255">
        <v>0</v>
      </c>
    </row>
    <row r="256" spans="1:9" x14ac:dyDescent="0.3">
      <c r="A256" t="s">
        <v>114</v>
      </c>
      <c r="B256" t="s">
        <v>25</v>
      </c>
      <c r="C256">
        <f>'V4'!C257</f>
        <v>1073.1905718715</v>
      </c>
      <c r="G256" t="s">
        <v>113</v>
      </c>
      <c r="H256" t="s">
        <v>25</v>
      </c>
      <c r="I256">
        <v>368.08967014439099</v>
      </c>
    </row>
    <row r="257" spans="1:9" x14ac:dyDescent="0.3">
      <c r="A257" t="s">
        <v>115</v>
      </c>
      <c r="B257" t="s">
        <v>25</v>
      </c>
      <c r="C257">
        <f>'V4'!C258</f>
        <v>1869.1798107934101</v>
      </c>
      <c r="G257" t="s">
        <v>114</v>
      </c>
      <c r="H257" t="s">
        <v>25</v>
      </c>
      <c r="I257">
        <v>1073.1905718715</v>
      </c>
    </row>
    <row r="258" spans="1:9" x14ac:dyDescent="0.3">
      <c r="C258">
        <f>'V4'!C259</f>
        <v>0</v>
      </c>
      <c r="G258" t="s">
        <v>115</v>
      </c>
      <c r="H258" t="s">
        <v>25</v>
      </c>
      <c r="I258">
        <v>1869.1798107934101</v>
      </c>
    </row>
    <row r="259" spans="1:9" x14ac:dyDescent="0.3">
      <c r="A259" t="s">
        <v>64</v>
      </c>
      <c r="C259">
        <f>'V4'!C260</f>
        <v>0</v>
      </c>
    </row>
    <row r="260" spans="1:9" x14ac:dyDescent="0.3">
      <c r="A260" t="s">
        <v>104</v>
      </c>
      <c r="B260" t="s">
        <v>25</v>
      </c>
      <c r="C260">
        <f>'V4'!C261</f>
        <v>2018.15509785366</v>
      </c>
      <c r="G260" t="s">
        <v>64</v>
      </c>
    </row>
    <row r="261" spans="1:9" x14ac:dyDescent="0.3">
      <c r="A261" t="s">
        <v>105</v>
      </c>
      <c r="B261" t="s">
        <v>25</v>
      </c>
      <c r="C261">
        <f>'V4'!C262</f>
        <v>1422.18897480188</v>
      </c>
      <c r="G261" t="s">
        <v>104</v>
      </c>
      <c r="H261" t="s">
        <v>25</v>
      </c>
      <c r="I261">
        <v>2018.15509785366</v>
      </c>
    </row>
    <row r="262" spans="1:9" x14ac:dyDescent="0.3">
      <c r="A262" t="s">
        <v>106</v>
      </c>
      <c r="B262" t="s">
        <v>25</v>
      </c>
      <c r="C262">
        <f>'V4'!C263</f>
        <v>906.70413989873896</v>
      </c>
      <c r="G262" t="s">
        <v>105</v>
      </c>
      <c r="H262" t="s">
        <v>25</v>
      </c>
      <c r="I262">
        <v>1422.18897480188</v>
      </c>
    </row>
    <row r="263" spans="1:9" x14ac:dyDescent="0.3">
      <c r="A263" t="s">
        <v>107</v>
      </c>
      <c r="B263" t="s">
        <v>25</v>
      </c>
      <c r="C263">
        <f>'V4'!C264</f>
        <v>254.96952692487801</v>
      </c>
      <c r="G263" t="s">
        <v>106</v>
      </c>
      <c r="H263" t="s">
        <v>25</v>
      </c>
      <c r="I263">
        <v>825.13466455630305</v>
      </c>
    </row>
    <row r="264" spans="1:9" x14ac:dyDescent="0.3">
      <c r="A264" t="s">
        <v>108</v>
      </c>
      <c r="B264" t="s">
        <v>25</v>
      </c>
      <c r="C264">
        <f>'V4'!C265</f>
        <v>6.7438356252217204</v>
      </c>
      <c r="G264" t="s">
        <v>107</v>
      </c>
      <c r="H264" t="s">
        <v>25</v>
      </c>
      <c r="I264">
        <v>167.18457282485801</v>
      </c>
    </row>
    <row r="265" spans="1:9" x14ac:dyDescent="0.3">
      <c r="A265" t="s">
        <v>109</v>
      </c>
      <c r="B265" t="s">
        <v>25</v>
      </c>
      <c r="C265">
        <f>'V4'!C266</f>
        <v>0</v>
      </c>
      <c r="G265" t="s">
        <v>108</v>
      </c>
      <c r="H265" t="s">
        <v>25</v>
      </c>
      <c r="I265">
        <v>0</v>
      </c>
    </row>
    <row r="266" spans="1:9" x14ac:dyDescent="0.3">
      <c r="A266" t="s">
        <v>110</v>
      </c>
      <c r="B266" t="s">
        <v>25</v>
      </c>
      <c r="C266">
        <f>'V4'!C267</f>
        <v>0</v>
      </c>
      <c r="G266" t="s">
        <v>109</v>
      </c>
      <c r="H266" t="s">
        <v>25</v>
      </c>
      <c r="I266">
        <v>0</v>
      </c>
    </row>
    <row r="267" spans="1:9" x14ac:dyDescent="0.3">
      <c r="A267" t="s">
        <v>111</v>
      </c>
      <c r="B267" t="s">
        <v>25</v>
      </c>
      <c r="C267">
        <f>'V4'!C268</f>
        <v>0</v>
      </c>
      <c r="G267" t="s">
        <v>110</v>
      </c>
      <c r="H267" t="s">
        <v>25</v>
      </c>
      <c r="I267">
        <v>0</v>
      </c>
    </row>
    <row r="268" spans="1:9" x14ac:dyDescent="0.3">
      <c r="A268" t="s">
        <v>112</v>
      </c>
      <c r="B268" t="s">
        <v>25</v>
      </c>
      <c r="C268">
        <f>'V4'!C269</f>
        <v>4.4475171865208099</v>
      </c>
      <c r="G268" t="s">
        <v>111</v>
      </c>
      <c r="H268" t="s">
        <v>25</v>
      </c>
      <c r="I268">
        <v>0</v>
      </c>
    </row>
    <row r="269" spans="1:9" x14ac:dyDescent="0.3">
      <c r="A269" t="s">
        <v>113</v>
      </c>
      <c r="B269" t="s">
        <v>25</v>
      </c>
      <c r="C269">
        <f>'V4'!C270</f>
        <v>421.98087197170503</v>
      </c>
      <c r="G269" t="s">
        <v>112</v>
      </c>
      <c r="H269" t="s">
        <v>25</v>
      </c>
      <c r="I269">
        <v>0</v>
      </c>
    </row>
    <row r="270" spans="1:9" x14ac:dyDescent="0.3">
      <c r="A270" t="s">
        <v>114</v>
      </c>
      <c r="B270" t="s">
        <v>25</v>
      </c>
      <c r="C270">
        <f>'V4'!C271</f>
        <v>1073.1905718715</v>
      </c>
      <c r="G270" t="s">
        <v>113</v>
      </c>
      <c r="H270" t="s">
        <v>25</v>
      </c>
      <c r="I270">
        <v>368.08967014439099</v>
      </c>
    </row>
    <row r="271" spans="1:9" x14ac:dyDescent="0.3">
      <c r="A271" t="s">
        <v>115</v>
      </c>
      <c r="B271" t="s">
        <v>25</v>
      </c>
      <c r="C271">
        <f>'V4'!C272</f>
        <v>1869.1798107934101</v>
      </c>
      <c r="G271" t="s">
        <v>114</v>
      </c>
      <c r="H271" t="s">
        <v>25</v>
      </c>
      <c r="I271">
        <v>1073.1905718715</v>
      </c>
    </row>
    <row r="272" spans="1:9" x14ac:dyDescent="0.3">
      <c r="C272">
        <f>'V4'!C273</f>
        <v>0</v>
      </c>
      <c r="G272" t="s">
        <v>115</v>
      </c>
      <c r="H272" t="s">
        <v>25</v>
      </c>
      <c r="I272">
        <v>1869.1798107934101</v>
      </c>
    </row>
    <row r="273" spans="1:9" x14ac:dyDescent="0.3">
      <c r="A273" t="s">
        <v>125</v>
      </c>
      <c r="C273">
        <f>'V4'!C274</f>
        <v>0</v>
      </c>
    </row>
    <row r="274" spans="1:9" x14ac:dyDescent="0.3">
      <c r="A274" t="s">
        <v>104</v>
      </c>
      <c r="B274" t="s">
        <v>25</v>
      </c>
      <c r="C274">
        <f>'V4'!C275</f>
        <v>417.73376204616602</v>
      </c>
      <c r="G274" t="s">
        <v>125</v>
      </c>
    </row>
    <row r="275" spans="1:9" x14ac:dyDescent="0.3">
      <c r="A275" t="s">
        <v>105</v>
      </c>
      <c r="B275" t="s">
        <v>25</v>
      </c>
      <c r="C275">
        <f>'V4'!C276</f>
        <v>294.37596318360397</v>
      </c>
      <c r="G275" t="s">
        <v>104</v>
      </c>
      <c r="H275" t="s">
        <v>25</v>
      </c>
      <c r="I275">
        <v>413.91957476561402</v>
      </c>
    </row>
    <row r="276" spans="1:9" x14ac:dyDescent="0.3">
      <c r="A276" t="s">
        <v>106</v>
      </c>
      <c r="B276" t="s">
        <v>25</v>
      </c>
      <c r="C276">
        <f>'V4'!C277</f>
        <v>187.67682019362701</v>
      </c>
      <c r="G276" t="s">
        <v>105</v>
      </c>
      <c r="H276" t="s">
        <v>25</v>
      </c>
      <c r="I276">
        <v>291.688114710511</v>
      </c>
    </row>
    <row r="277" spans="1:9" x14ac:dyDescent="0.3">
      <c r="A277" t="s">
        <v>107</v>
      </c>
      <c r="B277" t="s">
        <v>25</v>
      </c>
      <c r="C277">
        <f>'V4'!C278</f>
        <v>52.775616602874102</v>
      </c>
      <c r="G277" t="s">
        <v>106</v>
      </c>
      <c r="H277" t="s">
        <v>25</v>
      </c>
      <c r="I277">
        <v>169.23346963805901</v>
      </c>
    </row>
    <row r="278" spans="1:9" x14ac:dyDescent="0.3">
      <c r="A278" t="s">
        <v>108</v>
      </c>
      <c r="B278" t="s">
        <v>25</v>
      </c>
      <c r="C278">
        <f>'V4'!C279</f>
        <v>1.3958926295312399</v>
      </c>
      <c r="G278" t="s">
        <v>107</v>
      </c>
      <c r="H278" t="s">
        <v>25</v>
      </c>
      <c r="I278">
        <v>34.289221559151997</v>
      </c>
    </row>
    <row r="279" spans="1:9" x14ac:dyDescent="0.3">
      <c r="A279" t="s">
        <v>109</v>
      </c>
      <c r="B279" t="s">
        <v>25</v>
      </c>
      <c r="C279">
        <f>'V4'!C280</f>
        <v>0</v>
      </c>
      <c r="G279" t="s">
        <v>108</v>
      </c>
      <c r="H279" t="s">
        <v>25</v>
      </c>
      <c r="I279">
        <v>0</v>
      </c>
    </row>
    <row r="280" spans="1:9" x14ac:dyDescent="0.3">
      <c r="A280" t="s">
        <v>110</v>
      </c>
      <c r="B280" t="s">
        <v>25</v>
      </c>
      <c r="C280">
        <f>'V4'!C281</f>
        <v>0</v>
      </c>
      <c r="G280" t="s">
        <v>109</v>
      </c>
      <c r="H280" t="s">
        <v>25</v>
      </c>
      <c r="I280">
        <v>0</v>
      </c>
    </row>
    <row r="281" spans="1:9" x14ac:dyDescent="0.3">
      <c r="A281" t="s">
        <v>111</v>
      </c>
      <c r="B281" t="s">
        <v>25</v>
      </c>
      <c r="C281">
        <f>'V4'!C282</f>
        <v>0</v>
      </c>
      <c r="G281" t="s">
        <v>110</v>
      </c>
      <c r="H281" t="s">
        <v>25</v>
      </c>
      <c r="I281">
        <v>0</v>
      </c>
    </row>
    <row r="282" spans="1:9" x14ac:dyDescent="0.3">
      <c r="A282" t="s">
        <v>112</v>
      </c>
      <c r="B282" t="s">
        <v>25</v>
      </c>
      <c r="C282">
        <f>'V4'!C283</f>
        <v>0.92058241116661299</v>
      </c>
      <c r="G282" t="s">
        <v>111</v>
      </c>
      <c r="H282" t="s">
        <v>25</v>
      </c>
      <c r="I282">
        <v>0</v>
      </c>
    </row>
    <row r="283" spans="1:9" x14ac:dyDescent="0.3">
      <c r="A283" t="s">
        <v>113</v>
      </c>
      <c r="B283" t="s">
        <v>25</v>
      </c>
      <c r="C283">
        <f>'V4'!C284</f>
        <v>87.344950518289593</v>
      </c>
      <c r="G283" t="s">
        <v>112</v>
      </c>
      <c r="H283" t="s">
        <v>25</v>
      </c>
      <c r="I283">
        <v>0</v>
      </c>
    </row>
    <row r="284" spans="1:9" x14ac:dyDescent="0.3">
      <c r="A284" t="s">
        <v>114</v>
      </c>
      <c r="B284" t="s">
        <v>25</v>
      </c>
      <c r="C284">
        <f>'V4'!C285</f>
        <v>222.13750343427199</v>
      </c>
      <c r="G284" t="s">
        <v>113</v>
      </c>
      <c r="H284" t="s">
        <v>25</v>
      </c>
      <c r="I284">
        <v>75.494455259567602</v>
      </c>
    </row>
    <row r="285" spans="1:9" x14ac:dyDescent="0.3">
      <c r="A285" t="s">
        <v>115</v>
      </c>
      <c r="B285" t="s">
        <v>25</v>
      </c>
      <c r="C285">
        <f>'V4'!C286</f>
        <v>386.89767458105001</v>
      </c>
      <c r="G285" t="s">
        <v>114</v>
      </c>
      <c r="H285" t="s">
        <v>25</v>
      </c>
      <c r="I285">
        <v>220.10924017878901</v>
      </c>
    </row>
    <row r="286" spans="1:9" x14ac:dyDescent="0.3">
      <c r="C286">
        <f>'V4'!C287</f>
        <v>0</v>
      </c>
      <c r="G286" t="s">
        <v>115</v>
      </c>
      <c r="H286" t="s">
        <v>25</v>
      </c>
      <c r="I286">
        <v>383.365041302777</v>
      </c>
    </row>
    <row r="287" spans="1:9" x14ac:dyDescent="0.3">
      <c r="A287" t="s">
        <v>126</v>
      </c>
      <c r="C287">
        <f>'V4'!C288</f>
        <v>0</v>
      </c>
    </row>
    <row r="288" spans="1:9" x14ac:dyDescent="0.3">
      <c r="A288" t="s">
        <v>104</v>
      </c>
      <c r="B288" t="s">
        <v>25</v>
      </c>
      <c r="C288">
        <f>'V4'!C289</f>
        <v>14.0773744371813</v>
      </c>
      <c r="G288" t="s">
        <v>126</v>
      </c>
    </row>
    <row r="289" spans="1:9" x14ac:dyDescent="0.3">
      <c r="A289" t="s">
        <v>105</v>
      </c>
      <c r="B289" t="s">
        <v>25</v>
      </c>
      <c r="C289">
        <f>'V4'!C290</f>
        <v>9.9202914285474399</v>
      </c>
      <c r="G289" t="s">
        <v>104</v>
      </c>
      <c r="H289" t="s">
        <v>25</v>
      </c>
      <c r="I289">
        <v>12.714758114262301</v>
      </c>
    </row>
    <row r="290" spans="1:9" x14ac:dyDescent="0.3">
      <c r="A290" t="s">
        <v>106</v>
      </c>
      <c r="B290" t="s">
        <v>25</v>
      </c>
      <c r="C290">
        <f>'V4'!C291</f>
        <v>6.32459501981372</v>
      </c>
      <c r="G290" t="s">
        <v>105</v>
      </c>
      <c r="H290" t="s">
        <v>25</v>
      </c>
      <c r="I290">
        <v>8.9600590294610303</v>
      </c>
    </row>
    <row r="291" spans="1:9" x14ac:dyDescent="0.3">
      <c r="A291" t="s">
        <v>107</v>
      </c>
      <c r="B291" t="s">
        <v>25</v>
      </c>
      <c r="C291">
        <f>'V4'!C292</f>
        <v>1.7785062725901299</v>
      </c>
      <c r="G291" t="s">
        <v>106</v>
      </c>
      <c r="H291" t="s">
        <v>25</v>
      </c>
      <c r="I291">
        <v>5.1985041599052604</v>
      </c>
    </row>
    <row r="292" spans="1:9" x14ac:dyDescent="0.3">
      <c r="A292" t="s">
        <v>108</v>
      </c>
      <c r="B292" t="s">
        <v>25</v>
      </c>
      <c r="C292">
        <f>'V4'!C293</f>
        <v>4.7040735045593203E-2</v>
      </c>
      <c r="G292" t="s">
        <v>107</v>
      </c>
      <c r="H292" t="s">
        <v>25</v>
      </c>
      <c r="I292">
        <v>1.05329437076719</v>
      </c>
    </row>
    <row r="293" spans="1:9" x14ac:dyDescent="0.3">
      <c r="A293" t="s">
        <v>109</v>
      </c>
      <c r="B293" t="s">
        <v>25</v>
      </c>
      <c r="C293">
        <f>'V4'!C294</f>
        <v>0</v>
      </c>
      <c r="G293" t="s">
        <v>108</v>
      </c>
      <c r="H293" t="s">
        <v>25</v>
      </c>
      <c r="I293">
        <v>0</v>
      </c>
    </row>
    <row r="294" spans="1:9" x14ac:dyDescent="0.3">
      <c r="A294" t="s">
        <v>110</v>
      </c>
      <c r="B294" t="s">
        <v>25</v>
      </c>
      <c r="C294">
        <f>'V4'!C295</f>
        <v>0</v>
      </c>
      <c r="G294" t="s">
        <v>109</v>
      </c>
      <c r="H294" t="s">
        <v>25</v>
      </c>
      <c r="I294">
        <v>0</v>
      </c>
    </row>
    <row r="295" spans="1:9" x14ac:dyDescent="0.3">
      <c r="A295" t="s">
        <v>111</v>
      </c>
      <c r="B295" t="s">
        <v>25</v>
      </c>
      <c r="C295">
        <f>'V4'!C296</f>
        <v>0</v>
      </c>
      <c r="G295" t="s">
        <v>110</v>
      </c>
      <c r="H295" t="s">
        <v>25</v>
      </c>
      <c r="I295">
        <v>0</v>
      </c>
    </row>
    <row r="296" spans="1:9" x14ac:dyDescent="0.3">
      <c r="A296" t="s">
        <v>112</v>
      </c>
      <c r="B296" t="s">
        <v>25</v>
      </c>
      <c r="C296">
        <f>'V4'!C297</f>
        <v>3.1023068948980902E-2</v>
      </c>
      <c r="G296" t="s">
        <v>111</v>
      </c>
      <c r="H296" t="s">
        <v>25</v>
      </c>
      <c r="I296">
        <v>0</v>
      </c>
    </row>
    <row r="297" spans="1:9" x14ac:dyDescent="0.3">
      <c r="A297" t="s">
        <v>113</v>
      </c>
      <c r="B297" t="s">
        <v>25</v>
      </c>
      <c r="C297">
        <f>'V4'!C298</f>
        <v>2.9434718602111598</v>
      </c>
      <c r="G297" t="s">
        <v>112</v>
      </c>
      <c r="H297" t="s">
        <v>25</v>
      </c>
      <c r="I297">
        <v>0</v>
      </c>
    </row>
    <row r="298" spans="1:9" x14ac:dyDescent="0.3">
      <c r="A298" t="s">
        <v>114</v>
      </c>
      <c r="B298" t="s">
        <v>25</v>
      </c>
      <c r="C298">
        <f>'V4'!C299</f>
        <v>7.48589914558851</v>
      </c>
      <c r="G298" t="s">
        <v>113</v>
      </c>
      <c r="H298" t="s">
        <v>25</v>
      </c>
      <c r="I298">
        <v>2.3190344117862698</v>
      </c>
    </row>
    <row r="299" spans="1:9" x14ac:dyDescent="0.3">
      <c r="A299" t="s">
        <v>115</v>
      </c>
      <c r="B299" t="s">
        <v>25</v>
      </c>
      <c r="C299">
        <f>'V4'!C300</f>
        <v>13.038216990826401</v>
      </c>
      <c r="G299" t="s">
        <v>114</v>
      </c>
      <c r="H299" t="s">
        <v>25</v>
      </c>
      <c r="I299">
        <v>6.76130320527158</v>
      </c>
    </row>
    <row r="300" spans="1:9" x14ac:dyDescent="0.3">
      <c r="C300">
        <f>'V4'!C301</f>
        <v>0</v>
      </c>
      <c r="G300" t="s">
        <v>115</v>
      </c>
      <c r="H300" t="s">
        <v>25</v>
      </c>
      <c r="I300">
        <v>11.7761856814554</v>
      </c>
    </row>
    <row r="301" spans="1:9" x14ac:dyDescent="0.3">
      <c r="C301">
        <f>'V4'!C302</f>
        <v>0</v>
      </c>
    </row>
    <row r="302" spans="1:9" x14ac:dyDescent="0.3">
      <c r="C302">
        <f>'V4'!C303</f>
        <v>0</v>
      </c>
    </row>
    <row r="303" spans="1:9" x14ac:dyDescent="0.3">
      <c r="C303">
        <f>'V4'!C304</f>
        <v>0</v>
      </c>
    </row>
    <row r="304" spans="1:9" x14ac:dyDescent="0.3">
      <c r="C304">
        <f>'V4'!C305</f>
        <v>0</v>
      </c>
    </row>
    <row r="305" spans="1:9" x14ac:dyDescent="0.3">
      <c r="C305">
        <f>'V4'!C306</f>
        <v>0</v>
      </c>
    </row>
    <row r="306" spans="1:9" x14ac:dyDescent="0.3">
      <c r="C306">
        <f>'V4'!C307</f>
        <v>0</v>
      </c>
    </row>
    <row r="307" spans="1:9" x14ac:dyDescent="0.3">
      <c r="C307">
        <f>'V4'!C308</f>
        <v>0</v>
      </c>
    </row>
    <row r="308" spans="1:9" x14ac:dyDescent="0.3">
      <c r="C308">
        <f>'V4'!C309</f>
        <v>0</v>
      </c>
    </row>
    <row r="309" spans="1:9" x14ac:dyDescent="0.3">
      <c r="C309">
        <f>'V4'!C310</f>
        <v>0</v>
      </c>
    </row>
    <row r="310" spans="1:9" x14ac:dyDescent="0.3">
      <c r="C310">
        <f>'V4'!C311</f>
        <v>0</v>
      </c>
    </row>
    <row r="311" spans="1:9" x14ac:dyDescent="0.3">
      <c r="A311" t="s">
        <v>127</v>
      </c>
      <c r="C311">
        <f>'V4'!C312</f>
        <v>0</v>
      </c>
    </row>
    <row r="312" spans="1:9" x14ac:dyDescent="0.3">
      <c r="A312" t="s">
        <v>104</v>
      </c>
      <c r="B312" t="s">
        <v>25</v>
      </c>
      <c r="C312">
        <f>'V4'!C313</f>
        <v>0</v>
      </c>
      <c r="G312" t="s">
        <v>127</v>
      </c>
    </row>
    <row r="313" spans="1:9" x14ac:dyDescent="0.3">
      <c r="A313" t="s">
        <v>105</v>
      </c>
      <c r="B313" t="s">
        <v>25</v>
      </c>
      <c r="C313">
        <f>'V4'!C314</f>
        <v>0</v>
      </c>
      <c r="G313" t="s">
        <v>104</v>
      </c>
      <c r="H313" t="s">
        <v>25</v>
      </c>
      <c r="I313">
        <v>0</v>
      </c>
    </row>
    <row r="314" spans="1:9" x14ac:dyDescent="0.3">
      <c r="A314" t="s">
        <v>106</v>
      </c>
      <c r="B314" t="s">
        <v>25</v>
      </c>
      <c r="C314">
        <f>'V4'!C315</f>
        <v>0</v>
      </c>
      <c r="G314" t="s">
        <v>105</v>
      </c>
      <c r="H314" t="s">
        <v>25</v>
      </c>
      <c r="I314">
        <v>0</v>
      </c>
    </row>
    <row r="315" spans="1:9" x14ac:dyDescent="0.3">
      <c r="A315" t="s">
        <v>107</v>
      </c>
      <c r="B315" t="s">
        <v>25</v>
      </c>
      <c r="C315">
        <f>'V4'!C316</f>
        <v>0</v>
      </c>
      <c r="G315" t="s">
        <v>106</v>
      </c>
      <c r="H315" t="s">
        <v>25</v>
      </c>
      <c r="I315">
        <v>0</v>
      </c>
    </row>
    <row r="316" spans="1:9" x14ac:dyDescent="0.3">
      <c r="A316" t="s">
        <v>108</v>
      </c>
      <c r="B316" t="s">
        <v>25</v>
      </c>
      <c r="C316">
        <f>'V4'!C317</f>
        <v>41.822250347207302</v>
      </c>
      <c r="G316" t="s">
        <v>107</v>
      </c>
      <c r="H316" t="s">
        <v>25</v>
      </c>
      <c r="I316">
        <v>0</v>
      </c>
    </row>
    <row r="317" spans="1:9" x14ac:dyDescent="0.3">
      <c r="A317" t="s">
        <v>109</v>
      </c>
      <c r="B317" t="s">
        <v>25</v>
      </c>
      <c r="C317">
        <f>'V4'!C318</f>
        <v>70.927878631755604</v>
      </c>
      <c r="G317" t="s">
        <v>108</v>
      </c>
      <c r="H317" t="s">
        <v>25</v>
      </c>
      <c r="I317">
        <v>87.175072884530806</v>
      </c>
    </row>
    <row r="318" spans="1:9" x14ac:dyDescent="0.3">
      <c r="A318" t="s">
        <v>110</v>
      </c>
      <c r="B318" t="s">
        <v>25</v>
      </c>
      <c r="C318">
        <f>'V4'!C319</f>
        <v>146.79988627856801</v>
      </c>
      <c r="G318" t="s">
        <v>109</v>
      </c>
      <c r="H318" t="s">
        <v>25</v>
      </c>
      <c r="I318">
        <v>165.92412356966901</v>
      </c>
    </row>
    <row r="319" spans="1:9" x14ac:dyDescent="0.3">
      <c r="A319" t="s">
        <v>111</v>
      </c>
      <c r="B319" t="s">
        <v>25</v>
      </c>
      <c r="C319">
        <f>'V4'!C320</f>
        <v>173.20151582378699</v>
      </c>
      <c r="G319" t="s">
        <v>110</v>
      </c>
      <c r="H319" t="s">
        <v>25</v>
      </c>
      <c r="I319">
        <v>278.09634188002701</v>
      </c>
    </row>
    <row r="320" spans="1:9" x14ac:dyDescent="0.3">
      <c r="A320" t="s">
        <v>112</v>
      </c>
      <c r="B320" t="s">
        <v>25</v>
      </c>
      <c r="C320">
        <f>'V4'!C321</f>
        <v>28.5548530362259</v>
      </c>
      <c r="G320" t="s">
        <v>111</v>
      </c>
      <c r="H320" t="s">
        <v>25</v>
      </c>
      <c r="I320">
        <v>369.996993554178</v>
      </c>
    </row>
    <row r="321" spans="1:9" x14ac:dyDescent="0.3">
      <c r="A321" t="s">
        <v>113</v>
      </c>
      <c r="B321" t="s">
        <v>25</v>
      </c>
      <c r="C321">
        <f>'V4'!C322</f>
        <v>0</v>
      </c>
      <c r="G321" t="s">
        <v>112</v>
      </c>
      <c r="H321" t="s">
        <v>25</v>
      </c>
      <c r="I321">
        <v>56.1090415272472</v>
      </c>
    </row>
    <row r="322" spans="1:9" x14ac:dyDescent="0.3">
      <c r="A322" t="s">
        <v>114</v>
      </c>
      <c r="B322" t="s">
        <v>25</v>
      </c>
      <c r="C322">
        <f>'V4'!C323</f>
        <v>0</v>
      </c>
      <c r="G322" t="s">
        <v>113</v>
      </c>
      <c r="H322" t="s">
        <v>25</v>
      </c>
      <c r="I322">
        <v>0</v>
      </c>
    </row>
    <row r="323" spans="1:9" x14ac:dyDescent="0.3">
      <c r="A323" t="s">
        <v>115</v>
      </c>
      <c r="B323" t="s">
        <v>25</v>
      </c>
      <c r="C323">
        <f>'V4'!C324</f>
        <v>0</v>
      </c>
      <c r="G323" t="s">
        <v>114</v>
      </c>
      <c r="H323" t="s">
        <v>25</v>
      </c>
      <c r="I323">
        <v>0</v>
      </c>
    </row>
    <row r="324" spans="1:9" x14ac:dyDescent="0.3">
      <c r="C324">
        <f>'V4'!C325</f>
        <v>0</v>
      </c>
      <c r="G324" t="s">
        <v>115</v>
      </c>
      <c r="H324" t="s">
        <v>25</v>
      </c>
      <c r="I324">
        <v>0</v>
      </c>
    </row>
    <row r="325" spans="1:9" x14ac:dyDescent="0.3">
      <c r="A325" t="s">
        <v>128</v>
      </c>
      <c r="C325">
        <f>'V4'!C326</f>
        <v>0</v>
      </c>
    </row>
    <row r="326" spans="1:9" x14ac:dyDescent="0.3">
      <c r="A326" t="s">
        <v>104</v>
      </c>
      <c r="B326" t="s">
        <v>25</v>
      </c>
      <c r="C326">
        <f>'V4'!C327</f>
        <v>0</v>
      </c>
      <c r="G326" t="s">
        <v>128</v>
      </c>
    </row>
    <row r="327" spans="1:9" x14ac:dyDescent="0.3">
      <c r="A327" t="s">
        <v>105</v>
      </c>
      <c r="B327" t="s">
        <v>25</v>
      </c>
      <c r="C327">
        <f>'V4'!C328</f>
        <v>0</v>
      </c>
      <c r="G327" t="s">
        <v>104</v>
      </c>
      <c r="H327" t="s">
        <v>25</v>
      </c>
      <c r="I327">
        <v>0</v>
      </c>
    </row>
    <row r="328" spans="1:9" x14ac:dyDescent="0.3">
      <c r="A328" t="s">
        <v>106</v>
      </c>
      <c r="B328" t="s">
        <v>25</v>
      </c>
      <c r="C328">
        <f>'V4'!C329</f>
        <v>0</v>
      </c>
      <c r="G328" t="s">
        <v>105</v>
      </c>
      <c r="H328" t="s">
        <v>25</v>
      </c>
      <c r="I328">
        <v>0</v>
      </c>
    </row>
    <row r="329" spans="1:9" x14ac:dyDescent="0.3">
      <c r="A329" t="s">
        <v>107</v>
      </c>
      <c r="B329" t="s">
        <v>25</v>
      </c>
      <c r="C329">
        <f>'V4'!C330</f>
        <v>0</v>
      </c>
      <c r="G329" t="s">
        <v>106</v>
      </c>
      <c r="H329" t="s">
        <v>25</v>
      </c>
      <c r="I329">
        <v>0</v>
      </c>
    </row>
    <row r="330" spans="1:9" x14ac:dyDescent="0.3">
      <c r="A330" t="s">
        <v>108</v>
      </c>
      <c r="B330" t="s">
        <v>25</v>
      </c>
      <c r="C330">
        <f>'V4'!C331</f>
        <v>41.762167111234703</v>
      </c>
      <c r="G330" t="s">
        <v>107</v>
      </c>
      <c r="H330" t="s">
        <v>25</v>
      </c>
      <c r="I330">
        <v>0</v>
      </c>
    </row>
    <row r="331" spans="1:9" x14ac:dyDescent="0.3">
      <c r="A331" t="s">
        <v>109</v>
      </c>
      <c r="B331" t="s">
        <v>25</v>
      </c>
      <c r="C331">
        <f>'V4'!C332</f>
        <v>70.927878631755604</v>
      </c>
      <c r="G331" t="s">
        <v>108</v>
      </c>
      <c r="H331" t="s">
        <v>25</v>
      </c>
      <c r="I331">
        <v>87.175072884530806</v>
      </c>
    </row>
    <row r="332" spans="1:9" x14ac:dyDescent="0.3">
      <c r="A332" t="s">
        <v>110</v>
      </c>
      <c r="B332" t="s">
        <v>25</v>
      </c>
      <c r="C332">
        <f>'V4'!C333</f>
        <v>146.79988627856801</v>
      </c>
      <c r="G332" t="s">
        <v>109</v>
      </c>
      <c r="H332" t="s">
        <v>25</v>
      </c>
      <c r="I332">
        <v>165.92412356966901</v>
      </c>
    </row>
    <row r="333" spans="1:9" x14ac:dyDescent="0.3">
      <c r="A333" t="s">
        <v>111</v>
      </c>
      <c r="B333" t="s">
        <v>25</v>
      </c>
      <c r="C333">
        <f>'V4'!C334</f>
        <v>173.20151582378699</v>
      </c>
      <c r="G333" t="s">
        <v>110</v>
      </c>
      <c r="H333" t="s">
        <v>25</v>
      </c>
      <c r="I333">
        <v>278.09634188002701</v>
      </c>
    </row>
    <row r="334" spans="1:9" x14ac:dyDescent="0.3">
      <c r="A334" t="s">
        <v>112</v>
      </c>
      <c r="B334" t="s">
        <v>25</v>
      </c>
      <c r="C334">
        <f>'V4'!C335</f>
        <v>28.5548530362259</v>
      </c>
      <c r="G334" t="s">
        <v>111</v>
      </c>
      <c r="H334" t="s">
        <v>25</v>
      </c>
      <c r="I334">
        <v>369.996993554178</v>
      </c>
    </row>
    <row r="335" spans="1:9" x14ac:dyDescent="0.3">
      <c r="A335" t="s">
        <v>113</v>
      </c>
      <c r="B335" t="s">
        <v>25</v>
      </c>
      <c r="C335">
        <f>'V4'!C336</f>
        <v>0</v>
      </c>
      <c r="G335" t="s">
        <v>112</v>
      </c>
      <c r="H335" t="s">
        <v>25</v>
      </c>
      <c r="I335">
        <v>56.1090415272472</v>
      </c>
    </row>
    <row r="336" spans="1:9" x14ac:dyDescent="0.3">
      <c r="A336" t="s">
        <v>114</v>
      </c>
      <c r="B336" t="s">
        <v>25</v>
      </c>
      <c r="C336">
        <f>'V4'!C337</f>
        <v>0</v>
      </c>
      <c r="G336" t="s">
        <v>113</v>
      </c>
      <c r="H336" t="s">
        <v>25</v>
      </c>
      <c r="I336">
        <v>0</v>
      </c>
    </row>
    <row r="337" spans="1:9" x14ac:dyDescent="0.3">
      <c r="A337" t="s">
        <v>115</v>
      </c>
      <c r="B337" t="s">
        <v>25</v>
      </c>
      <c r="C337">
        <f>'V4'!C338</f>
        <v>0</v>
      </c>
      <c r="G337" t="s">
        <v>114</v>
      </c>
      <c r="H337" t="s">
        <v>25</v>
      </c>
      <c r="I337">
        <v>0</v>
      </c>
    </row>
    <row r="338" spans="1:9" x14ac:dyDescent="0.3">
      <c r="C338">
        <f>'V4'!C339</f>
        <v>0</v>
      </c>
      <c r="G338" t="s">
        <v>115</v>
      </c>
      <c r="H338" t="s">
        <v>25</v>
      </c>
      <c r="I338">
        <v>0</v>
      </c>
    </row>
    <row r="339" spans="1:9" x14ac:dyDescent="0.3">
      <c r="A339" t="s">
        <v>129</v>
      </c>
      <c r="C339">
        <f>'V4'!C340</f>
        <v>0</v>
      </c>
    </row>
    <row r="340" spans="1:9" x14ac:dyDescent="0.3">
      <c r="A340" t="s">
        <v>104</v>
      </c>
      <c r="B340" t="s">
        <v>25</v>
      </c>
      <c r="C340">
        <f>'V4'!C341</f>
        <v>500.86079999999998</v>
      </c>
      <c r="G340" t="s">
        <v>129</v>
      </c>
    </row>
    <row r="341" spans="1:9" x14ac:dyDescent="0.3">
      <c r="A341" t="s">
        <v>105</v>
      </c>
      <c r="B341" t="s">
        <v>25</v>
      </c>
      <c r="C341">
        <f>'V4'!C342</f>
        <v>452.3904</v>
      </c>
      <c r="G341" t="s">
        <v>104</v>
      </c>
      <c r="H341" t="s">
        <v>25</v>
      </c>
      <c r="I341">
        <v>500.86079999999998</v>
      </c>
    </row>
    <row r="342" spans="1:9" x14ac:dyDescent="0.3">
      <c r="A342" t="s">
        <v>106</v>
      </c>
      <c r="B342" t="s">
        <v>25</v>
      </c>
      <c r="C342">
        <f>'V4'!C343</f>
        <v>500.86079999999998</v>
      </c>
      <c r="G342" t="s">
        <v>105</v>
      </c>
      <c r="H342" t="s">
        <v>25</v>
      </c>
      <c r="I342">
        <v>452.3904</v>
      </c>
    </row>
    <row r="343" spans="1:9" x14ac:dyDescent="0.3">
      <c r="A343" t="s">
        <v>107</v>
      </c>
      <c r="B343" t="s">
        <v>25</v>
      </c>
      <c r="C343">
        <f>'V4'!C344</f>
        <v>484.70400000000001</v>
      </c>
      <c r="G343" t="s">
        <v>106</v>
      </c>
      <c r="H343" t="s">
        <v>25</v>
      </c>
      <c r="I343">
        <v>500.86079999999998</v>
      </c>
    </row>
    <row r="344" spans="1:9" x14ac:dyDescent="0.3">
      <c r="A344" t="s">
        <v>108</v>
      </c>
      <c r="B344" t="s">
        <v>25</v>
      </c>
      <c r="C344">
        <f>'V4'!C345</f>
        <v>500.86079999999998</v>
      </c>
      <c r="G344" t="s">
        <v>107</v>
      </c>
      <c r="H344" t="s">
        <v>25</v>
      </c>
      <c r="I344">
        <v>484.70400000000001</v>
      </c>
    </row>
    <row r="345" spans="1:9" x14ac:dyDescent="0.3">
      <c r="A345" t="s">
        <v>109</v>
      </c>
      <c r="B345" t="s">
        <v>25</v>
      </c>
      <c r="C345">
        <f>'V4'!C346</f>
        <v>484.70400000000001</v>
      </c>
      <c r="G345" t="s">
        <v>108</v>
      </c>
      <c r="H345" t="s">
        <v>25</v>
      </c>
      <c r="I345">
        <v>500.86079999999998</v>
      </c>
    </row>
    <row r="346" spans="1:9" x14ac:dyDescent="0.3">
      <c r="A346" t="s">
        <v>110</v>
      </c>
      <c r="B346" t="s">
        <v>25</v>
      </c>
      <c r="C346">
        <f>'V4'!C347</f>
        <v>500.86079999999998</v>
      </c>
      <c r="G346" t="s">
        <v>109</v>
      </c>
      <c r="H346" t="s">
        <v>25</v>
      </c>
      <c r="I346">
        <v>484.70400000000001</v>
      </c>
    </row>
    <row r="347" spans="1:9" x14ac:dyDescent="0.3">
      <c r="A347" t="s">
        <v>111</v>
      </c>
      <c r="B347" t="s">
        <v>25</v>
      </c>
      <c r="C347">
        <f>'V4'!C348</f>
        <v>500.86079999999998</v>
      </c>
      <c r="G347" t="s">
        <v>110</v>
      </c>
      <c r="H347" t="s">
        <v>25</v>
      </c>
      <c r="I347">
        <v>500.86079999999998</v>
      </c>
    </row>
    <row r="348" spans="1:9" x14ac:dyDescent="0.3">
      <c r="A348" t="s">
        <v>112</v>
      </c>
      <c r="B348" t="s">
        <v>25</v>
      </c>
      <c r="C348">
        <f>'V4'!C349</f>
        <v>484.70400000000001</v>
      </c>
      <c r="G348" t="s">
        <v>111</v>
      </c>
      <c r="H348" t="s">
        <v>25</v>
      </c>
      <c r="I348">
        <v>500.86079999999998</v>
      </c>
    </row>
    <row r="349" spans="1:9" x14ac:dyDescent="0.3">
      <c r="A349" t="s">
        <v>113</v>
      </c>
      <c r="B349" t="s">
        <v>25</v>
      </c>
      <c r="C349">
        <f>'V4'!C350</f>
        <v>500.86079999999998</v>
      </c>
      <c r="G349" t="s">
        <v>112</v>
      </c>
      <c r="H349" t="s">
        <v>25</v>
      </c>
      <c r="I349">
        <v>484.70400000000001</v>
      </c>
    </row>
    <row r="350" spans="1:9" x14ac:dyDescent="0.3">
      <c r="A350" t="s">
        <v>114</v>
      </c>
      <c r="B350" t="s">
        <v>25</v>
      </c>
      <c r="C350">
        <f>'V4'!C351</f>
        <v>484.70400000000001</v>
      </c>
      <c r="G350" t="s">
        <v>113</v>
      </c>
      <c r="H350" t="s">
        <v>25</v>
      </c>
      <c r="I350">
        <v>500.86079999999998</v>
      </c>
    </row>
    <row r="351" spans="1:9" x14ac:dyDescent="0.3">
      <c r="A351" t="s">
        <v>115</v>
      </c>
      <c r="B351" t="s">
        <v>25</v>
      </c>
      <c r="C351">
        <f>'V4'!C352</f>
        <v>500.86079999999998</v>
      </c>
      <c r="G351" t="s">
        <v>114</v>
      </c>
      <c r="H351" t="s">
        <v>25</v>
      </c>
      <c r="I351">
        <v>484.70400000000001</v>
      </c>
    </row>
    <row r="352" spans="1:9" x14ac:dyDescent="0.3">
      <c r="C352">
        <f>'V4'!C353</f>
        <v>0</v>
      </c>
      <c r="G352" t="s">
        <v>115</v>
      </c>
      <c r="H352" t="s">
        <v>25</v>
      </c>
      <c r="I352">
        <v>500.86079999999998</v>
      </c>
    </row>
    <row r="353" spans="1:9" x14ac:dyDescent="0.3">
      <c r="A353" t="s">
        <v>130</v>
      </c>
      <c r="C353">
        <f>'V4'!C354</f>
        <v>0</v>
      </c>
    </row>
    <row r="354" spans="1:9" x14ac:dyDescent="0.3">
      <c r="A354" t="s">
        <v>104</v>
      </c>
      <c r="B354" t="s">
        <v>25</v>
      </c>
      <c r="C354">
        <f>'V4'!C355</f>
        <v>357.40788523487998</v>
      </c>
      <c r="G354" t="s">
        <v>130</v>
      </c>
    </row>
    <row r="355" spans="1:9" x14ac:dyDescent="0.3">
      <c r="A355" t="s">
        <v>105</v>
      </c>
      <c r="B355" t="s">
        <v>25</v>
      </c>
      <c r="C355">
        <f>'V4'!C356</f>
        <v>434.25121364351997</v>
      </c>
      <c r="G355" t="s">
        <v>104</v>
      </c>
      <c r="H355" t="s">
        <v>25</v>
      </c>
      <c r="I355">
        <v>357.40788523487998</v>
      </c>
    </row>
    <row r="356" spans="1:9" x14ac:dyDescent="0.3">
      <c r="A356" t="s">
        <v>106</v>
      </c>
      <c r="B356" t="s">
        <v>25</v>
      </c>
      <c r="C356">
        <f>'V4'!C357</f>
        <v>760.71284508326403</v>
      </c>
      <c r="G356" t="s">
        <v>105</v>
      </c>
      <c r="H356" t="s">
        <v>25</v>
      </c>
      <c r="I356">
        <v>434.25121364351997</v>
      </c>
    </row>
    <row r="357" spans="1:9" x14ac:dyDescent="0.3">
      <c r="A357" t="s">
        <v>107</v>
      </c>
      <c r="B357" t="s">
        <v>25</v>
      </c>
      <c r="C357">
        <f>'V4'!C358</f>
        <v>1056.3301886054401</v>
      </c>
      <c r="G357" t="s">
        <v>106</v>
      </c>
      <c r="H357" t="s">
        <v>25</v>
      </c>
      <c r="I357">
        <v>850.76929745856</v>
      </c>
    </row>
    <row r="358" spans="1:9" x14ac:dyDescent="0.3">
      <c r="A358" t="s">
        <v>108</v>
      </c>
      <c r="B358" t="s">
        <v>25</v>
      </c>
      <c r="C358">
        <f>'V4'!C359</f>
        <v>1168.2284386838401</v>
      </c>
      <c r="G358" t="s">
        <v>107</v>
      </c>
      <c r="H358" t="s">
        <v>25</v>
      </c>
      <c r="I358">
        <v>1282.8855734783999</v>
      </c>
    </row>
    <row r="359" spans="1:9" x14ac:dyDescent="0.3">
      <c r="A359" t="s">
        <v>109</v>
      </c>
      <c r="B359" t="s">
        <v>25</v>
      </c>
      <c r="C359">
        <f>'V4'!C360</f>
        <v>1157.9589198777601</v>
      </c>
      <c r="G359" t="s">
        <v>108</v>
      </c>
      <c r="H359" t="s">
        <v>25</v>
      </c>
      <c r="I359">
        <v>1440.22802602464</v>
      </c>
    </row>
    <row r="360" spans="1:9" x14ac:dyDescent="0.3">
      <c r="A360" t="s">
        <v>110</v>
      </c>
      <c r="B360" t="s">
        <v>25</v>
      </c>
      <c r="C360">
        <f>'V4'!C361</f>
        <v>1135.6933468844099</v>
      </c>
      <c r="G360" t="s">
        <v>109</v>
      </c>
      <c r="H360" t="s">
        <v>25</v>
      </c>
      <c r="I360">
        <v>1509.4936299168</v>
      </c>
    </row>
    <row r="361" spans="1:9" x14ac:dyDescent="0.3">
      <c r="A361" t="s">
        <v>111</v>
      </c>
      <c r="B361" t="s">
        <v>25</v>
      </c>
      <c r="C361">
        <f>'V4'!C362</f>
        <v>1122.8739883401599</v>
      </c>
      <c r="G361" t="s">
        <v>110</v>
      </c>
      <c r="H361" t="s">
        <v>25</v>
      </c>
      <c r="I361">
        <v>1427.0954024591999</v>
      </c>
    </row>
    <row r="362" spans="1:9" x14ac:dyDescent="0.3">
      <c r="A362" t="s">
        <v>112</v>
      </c>
      <c r="B362" t="s">
        <v>25</v>
      </c>
      <c r="C362">
        <f>'V4'!C363</f>
        <v>906.55639483968002</v>
      </c>
      <c r="G362" t="s">
        <v>111</v>
      </c>
      <c r="H362" t="s">
        <v>25</v>
      </c>
      <c r="I362">
        <v>1493.98992111456</v>
      </c>
    </row>
    <row r="363" spans="1:9" x14ac:dyDescent="0.3">
      <c r="A363" t="s">
        <v>113</v>
      </c>
      <c r="B363" t="s">
        <v>25</v>
      </c>
      <c r="C363">
        <f>'V4'!C364</f>
        <v>642.138565912128</v>
      </c>
      <c r="G363" t="s">
        <v>112</v>
      </c>
      <c r="H363" t="s">
        <v>25</v>
      </c>
      <c r="I363">
        <v>1104.1447190688</v>
      </c>
    </row>
    <row r="364" spans="1:9" x14ac:dyDescent="0.3">
      <c r="A364" t="s">
        <v>114</v>
      </c>
      <c r="B364" t="s">
        <v>25</v>
      </c>
      <c r="C364">
        <f>'V4'!C365</f>
        <v>349.65760380479998</v>
      </c>
      <c r="G364" t="s">
        <v>113</v>
      </c>
      <c r="H364" t="s">
        <v>25</v>
      </c>
      <c r="I364">
        <v>720.27063749664001</v>
      </c>
    </row>
    <row r="365" spans="1:9" x14ac:dyDescent="0.3">
      <c r="A365" t="s">
        <v>115</v>
      </c>
      <c r="B365" t="s">
        <v>25</v>
      </c>
      <c r="C365">
        <f>'V4'!C366</f>
        <v>239.01744949344001</v>
      </c>
      <c r="G365" t="s">
        <v>114</v>
      </c>
      <c r="H365" t="s">
        <v>25</v>
      </c>
      <c r="I365">
        <v>349.65760380479998</v>
      </c>
    </row>
    <row r="366" spans="1:9" x14ac:dyDescent="0.3">
      <c r="C366">
        <f>'V4'!C367</f>
        <v>0</v>
      </c>
      <c r="G366" t="s">
        <v>115</v>
      </c>
      <c r="H366" t="s">
        <v>25</v>
      </c>
      <c r="I366">
        <v>239.01744949344001</v>
      </c>
    </row>
    <row r="367" spans="1:9" x14ac:dyDescent="0.3">
      <c r="A367" t="s">
        <v>131</v>
      </c>
      <c r="C367">
        <f>'V4'!C368</f>
        <v>0</v>
      </c>
    </row>
    <row r="368" spans="1:9" x14ac:dyDescent="0.3">
      <c r="A368" t="s">
        <v>104</v>
      </c>
      <c r="B368" t="s">
        <v>25</v>
      </c>
      <c r="C368">
        <f>'V4'!C369</f>
        <v>2333.9114538263898</v>
      </c>
      <c r="G368" t="s">
        <v>131</v>
      </c>
    </row>
    <row r="369" spans="1:9" x14ac:dyDescent="0.3">
      <c r="A369" t="s">
        <v>105</v>
      </c>
      <c r="B369" t="s">
        <v>25</v>
      </c>
      <c r="C369">
        <f>'V4'!C370</f>
        <v>1923.21537978574</v>
      </c>
      <c r="G369" t="s">
        <v>104</v>
      </c>
      <c r="H369" t="s">
        <v>25</v>
      </c>
      <c r="I369">
        <v>2333.9114538263898</v>
      </c>
    </row>
    <row r="370" spans="1:9" x14ac:dyDescent="0.3">
      <c r="A370" t="s">
        <v>106</v>
      </c>
      <c r="B370" t="s">
        <v>25</v>
      </c>
      <c r="C370">
        <f>'V4'!C371</f>
        <v>2015.83033160426</v>
      </c>
      <c r="G370" t="s">
        <v>105</v>
      </c>
      <c r="H370" t="s">
        <v>25</v>
      </c>
      <c r="I370">
        <v>1923.21537978574</v>
      </c>
    </row>
    <row r="371" spans="1:9" x14ac:dyDescent="0.3">
      <c r="A371" t="s">
        <v>107</v>
      </c>
      <c r="B371" t="s">
        <v>25</v>
      </c>
      <c r="C371">
        <f>'V4'!C372</f>
        <v>1633.39534551767</v>
      </c>
      <c r="G371" t="s">
        <v>106</v>
      </c>
      <c r="H371" t="s">
        <v>25</v>
      </c>
      <c r="I371">
        <v>2015.83033160426</v>
      </c>
    </row>
    <row r="372" spans="1:9" x14ac:dyDescent="0.3">
      <c r="A372" t="s">
        <v>108</v>
      </c>
      <c r="B372" t="s">
        <v>25</v>
      </c>
      <c r="C372">
        <f>'V4'!C373</f>
        <v>1179.7197034255901</v>
      </c>
      <c r="G372" t="s">
        <v>107</v>
      </c>
      <c r="H372" t="s">
        <v>25</v>
      </c>
      <c r="I372">
        <v>1633.39534551767</v>
      </c>
    </row>
    <row r="373" spans="1:9" x14ac:dyDescent="0.3">
      <c r="A373" t="s">
        <v>109</v>
      </c>
      <c r="B373" t="s">
        <v>25</v>
      </c>
      <c r="C373">
        <f>'V4'!C374</f>
        <v>1005.73143164204</v>
      </c>
      <c r="G373" t="s">
        <v>108</v>
      </c>
      <c r="H373" t="s">
        <v>25</v>
      </c>
      <c r="I373">
        <v>1179.7197034255901</v>
      </c>
    </row>
    <row r="374" spans="1:9" x14ac:dyDescent="0.3">
      <c r="A374" t="s">
        <v>110</v>
      </c>
      <c r="B374" t="s">
        <v>25</v>
      </c>
      <c r="C374">
        <f>'V4'!C375</f>
        <v>859.83724441306094</v>
      </c>
      <c r="G374" t="s">
        <v>109</v>
      </c>
      <c r="H374" t="s">
        <v>25</v>
      </c>
      <c r="I374">
        <v>1005.73143164204</v>
      </c>
    </row>
    <row r="375" spans="1:9" x14ac:dyDescent="0.3">
      <c r="A375" t="s">
        <v>111</v>
      </c>
      <c r="B375" t="s">
        <v>25</v>
      </c>
      <c r="C375">
        <f>'V4'!C376</f>
        <v>826.698071429582</v>
      </c>
      <c r="G375" t="s">
        <v>110</v>
      </c>
      <c r="H375" t="s">
        <v>25</v>
      </c>
      <c r="I375">
        <v>859.83724441306094</v>
      </c>
    </row>
    <row r="376" spans="1:9" x14ac:dyDescent="0.3">
      <c r="A376" t="s">
        <v>112</v>
      </c>
      <c r="B376" t="s">
        <v>25</v>
      </c>
      <c r="C376">
        <f>'V4'!C377</f>
        <v>1063.2189172815399</v>
      </c>
      <c r="G376" t="s">
        <v>111</v>
      </c>
      <c r="H376" t="s">
        <v>25</v>
      </c>
      <c r="I376">
        <v>826.698071429582</v>
      </c>
    </row>
    <row r="377" spans="1:9" x14ac:dyDescent="0.3">
      <c r="A377" t="s">
        <v>113</v>
      </c>
      <c r="B377" t="s">
        <v>25</v>
      </c>
      <c r="C377">
        <f>'V4'!C378</f>
        <v>1590.5696703533199</v>
      </c>
      <c r="G377" t="s">
        <v>112</v>
      </c>
      <c r="H377" t="s">
        <v>25</v>
      </c>
      <c r="I377">
        <v>1063.2189172815399</v>
      </c>
    </row>
    <row r="378" spans="1:9" x14ac:dyDescent="0.3">
      <c r="A378" t="s">
        <v>114</v>
      </c>
      <c r="B378" t="s">
        <v>25</v>
      </c>
      <c r="C378">
        <f>'V4'!C379</f>
        <v>1769.5077149058</v>
      </c>
      <c r="G378" t="s">
        <v>113</v>
      </c>
      <c r="H378" t="s">
        <v>25</v>
      </c>
      <c r="I378">
        <v>1590.5696703533199</v>
      </c>
    </row>
    <row r="379" spans="1:9" x14ac:dyDescent="0.3">
      <c r="A379" t="s">
        <v>115</v>
      </c>
      <c r="B379" t="s">
        <v>25</v>
      </c>
      <c r="C379">
        <f>'V4'!C380</f>
        <v>2203.1289788834702</v>
      </c>
      <c r="G379" t="s">
        <v>114</v>
      </c>
      <c r="H379" t="s">
        <v>25</v>
      </c>
      <c r="I379">
        <v>1769.5077149058</v>
      </c>
    </row>
    <row r="380" spans="1:9" x14ac:dyDescent="0.3">
      <c r="C380">
        <f>'V4'!C381</f>
        <v>0</v>
      </c>
      <c r="G380" t="s">
        <v>115</v>
      </c>
      <c r="H380" t="s">
        <v>25</v>
      </c>
      <c r="I380">
        <v>2203.1289788834702</v>
      </c>
    </row>
    <row r="381" spans="1:9" x14ac:dyDescent="0.3">
      <c r="A381" t="s">
        <v>132</v>
      </c>
      <c r="C381">
        <f>'V4'!C382</f>
        <v>0</v>
      </c>
    </row>
    <row r="382" spans="1:9" x14ac:dyDescent="0.3">
      <c r="A382" t="s">
        <v>104</v>
      </c>
      <c r="B382" t="s">
        <v>25</v>
      </c>
      <c r="C382">
        <f>'V4'!C383</f>
        <v>2609.2008383013499</v>
      </c>
      <c r="G382" t="s">
        <v>132</v>
      </c>
    </row>
    <row r="383" spans="1:9" x14ac:dyDescent="0.3">
      <c r="A383" t="s">
        <v>105</v>
      </c>
      <c r="B383" t="s">
        <v>25</v>
      </c>
      <c r="C383">
        <f>'V4'!C384</f>
        <v>2324.0129961263601</v>
      </c>
      <c r="G383" t="s">
        <v>104</v>
      </c>
      <c r="H383" t="s">
        <v>25</v>
      </c>
      <c r="I383">
        <v>2609.2008383013499</v>
      </c>
    </row>
    <row r="384" spans="1:9" x14ac:dyDescent="0.3">
      <c r="A384" t="s">
        <v>106</v>
      </c>
      <c r="B384" t="s">
        <v>25</v>
      </c>
      <c r="C384">
        <f>'V4'!C385</f>
        <v>2447.0375420864202</v>
      </c>
      <c r="G384" t="s">
        <v>105</v>
      </c>
      <c r="H384" t="s">
        <v>25</v>
      </c>
      <c r="I384">
        <v>2324.0129961263601</v>
      </c>
    </row>
    <row r="385" spans="1:9" x14ac:dyDescent="0.3">
      <c r="A385" t="s">
        <v>107</v>
      </c>
      <c r="B385" t="s">
        <v>25</v>
      </c>
      <c r="C385">
        <f>'V4'!C386</f>
        <v>2312.60356936568</v>
      </c>
      <c r="G385" t="s">
        <v>106</v>
      </c>
      <c r="H385" t="s">
        <v>25</v>
      </c>
      <c r="I385">
        <v>2447.0375420864202</v>
      </c>
    </row>
    <row r="386" spans="1:9" x14ac:dyDescent="0.3">
      <c r="A386" t="s">
        <v>108</v>
      </c>
      <c r="B386" t="s">
        <v>25</v>
      </c>
      <c r="C386">
        <f>'V4'!C387</f>
        <v>1729.3554336167899</v>
      </c>
      <c r="G386" t="s">
        <v>107</v>
      </c>
      <c r="H386" t="s">
        <v>25</v>
      </c>
      <c r="I386">
        <v>2312.60356936568</v>
      </c>
    </row>
    <row r="387" spans="1:9" x14ac:dyDescent="0.3">
      <c r="A387" t="s">
        <v>109</v>
      </c>
      <c r="B387" t="s">
        <v>25</v>
      </c>
      <c r="C387">
        <f>'V4'!C388</f>
        <v>1558.6942040439501</v>
      </c>
      <c r="G387" t="s">
        <v>108</v>
      </c>
      <c r="H387" t="s">
        <v>25</v>
      </c>
      <c r="I387">
        <v>1729.3554336167899</v>
      </c>
    </row>
    <row r="388" spans="1:9" x14ac:dyDescent="0.3">
      <c r="A388" t="s">
        <v>110</v>
      </c>
      <c r="B388" t="s">
        <v>25</v>
      </c>
      <c r="C388">
        <f>'V4'!C389</f>
        <v>1178.10059387044</v>
      </c>
      <c r="G388" t="s">
        <v>109</v>
      </c>
      <c r="H388" t="s">
        <v>25</v>
      </c>
      <c r="I388">
        <v>1558.6942040439501</v>
      </c>
    </row>
    <row r="389" spans="1:9" x14ac:dyDescent="0.3">
      <c r="A389" t="s">
        <v>111</v>
      </c>
      <c r="B389" t="s">
        <v>25</v>
      </c>
      <c r="C389">
        <f>'V4'!C390</f>
        <v>1077.3615071746401</v>
      </c>
      <c r="G389" t="s">
        <v>110</v>
      </c>
      <c r="H389" t="s">
        <v>25</v>
      </c>
      <c r="I389">
        <v>1178.10059387044</v>
      </c>
    </row>
    <row r="390" spans="1:9" x14ac:dyDescent="0.3">
      <c r="A390" t="s">
        <v>112</v>
      </c>
      <c r="B390" t="s">
        <v>25</v>
      </c>
      <c r="C390">
        <f>'V4'!C391</f>
        <v>1425.1813412542199</v>
      </c>
      <c r="G390" t="s">
        <v>111</v>
      </c>
      <c r="H390" t="s">
        <v>25</v>
      </c>
      <c r="I390">
        <v>1077.3615071746401</v>
      </c>
    </row>
    <row r="391" spans="1:9" x14ac:dyDescent="0.3">
      <c r="A391" t="s">
        <v>113</v>
      </c>
      <c r="B391" t="s">
        <v>25</v>
      </c>
      <c r="C391">
        <f>'V4'!C392</f>
        <v>2098.8646694005301</v>
      </c>
      <c r="G391" t="s">
        <v>112</v>
      </c>
      <c r="H391" t="s">
        <v>25</v>
      </c>
      <c r="I391">
        <v>1425.1813412542199</v>
      </c>
    </row>
    <row r="392" spans="1:9" x14ac:dyDescent="0.3">
      <c r="A392" t="s">
        <v>114</v>
      </c>
      <c r="B392" t="s">
        <v>25</v>
      </c>
      <c r="C392">
        <f>'V4'!C393</f>
        <v>2031.0613436158301</v>
      </c>
      <c r="G392" t="s">
        <v>113</v>
      </c>
      <c r="H392" t="s">
        <v>25</v>
      </c>
      <c r="I392">
        <v>2098.8646694005301</v>
      </c>
    </row>
    <row r="393" spans="1:9" x14ac:dyDescent="0.3">
      <c r="A393" t="s">
        <v>115</v>
      </c>
      <c r="B393" t="s">
        <v>25</v>
      </c>
      <c r="C393">
        <f>'V4'!C394</f>
        <v>2386.6375368988301</v>
      </c>
      <c r="G393" t="s">
        <v>114</v>
      </c>
      <c r="H393" t="s">
        <v>25</v>
      </c>
      <c r="I393">
        <v>2031.0613436158301</v>
      </c>
    </row>
    <row r="394" spans="1:9" x14ac:dyDescent="0.3">
      <c r="C394">
        <f>'V4'!C395</f>
        <v>0</v>
      </c>
      <c r="G394" t="s">
        <v>115</v>
      </c>
      <c r="H394" t="s">
        <v>25</v>
      </c>
      <c r="I394">
        <v>2386.6375368988301</v>
      </c>
    </row>
    <row r="395" spans="1:9" x14ac:dyDescent="0.3">
      <c r="A395" t="s">
        <v>133</v>
      </c>
      <c r="C395">
        <f>'V4'!C396</f>
        <v>0</v>
      </c>
    </row>
    <row r="396" spans="1:9" x14ac:dyDescent="0.3">
      <c r="A396" t="s">
        <v>104</v>
      </c>
      <c r="B396" t="s">
        <v>122</v>
      </c>
      <c r="C396">
        <f>'V4'!C397</f>
        <v>162.13455856859301</v>
      </c>
      <c r="G396" t="s">
        <v>133</v>
      </c>
    </row>
    <row r="397" spans="1:9" x14ac:dyDescent="0.3">
      <c r="A397" t="s">
        <v>105</v>
      </c>
      <c r="B397" t="s">
        <v>122</v>
      </c>
      <c r="C397">
        <f>'V4'!C398</f>
        <v>161.570953150089</v>
      </c>
      <c r="G397" t="s">
        <v>104</v>
      </c>
      <c r="H397" t="s">
        <v>122</v>
      </c>
      <c r="I397">
        <v>162.13455856859301</v>
      </c>
    </row>
    <row r="398" spans="1:9" x14ac:dyDescent="0.3">
      <c r="A398" t="s">
        <v>106</v>
      </c>
      <c r="B398" t="s">
        <v>122</v>
      </c>
      <c r="C398">
        <f>'V4'!C399</f>
        <v>160.03115451131501</v>
      </c>
      <c r="G398" t="s">
        <v>105</v>
      </c>
      <c r="H398" t="s">
        <v>122</v>
      </c>
      <c r="I398">
        <v>161.570953150089</v>
      </c>
    </row>
    <row r="399" spans="1:9" x14ac:dyDescent="0.3">
      <c r="A399" t="s">
        <v>107</v>
      </c>
      <c r="B399" t="s">
        <v>122</v>
      </c>
      <c r="C399">
        <f>'V4'!C400</f>
        <v>157.92775045403701</v>
      </c>
      <c r="G399" t="s">
        <v>106</v>
      </c>
      <c r="H399" t="s">
        <v>122</v>
      </c>
      <c r="I399">
        <v>160.03115451131501</v>
      </c>
    </row>
    <row r="400" spans="1:9" x14ac:dyDescent="0.3">
      <c r="A400" t="s">
        <v>108</v>
      </c>
      <c r="B400" t="s">
        <v>122</v>
      </c>
      <c r="C400">
        <f>'V4'!C401</f>
        <v>155.82434639675901</v>
      </c>
      <c r="G400" t="s">
        <v>107</v>
      </c>
      <c r="H400" t="s">
        <v>122</v>
      </c>
      <c r="I400">
        <v>157.92775045403701</v>
      </c>
    </row>
    <row r="401" spans="1:9" x14ac:dyDescent="0.3">
      <c r="A401" t="s">
        <v>109</v>
      </c>
      <c r="B401" t="s">
        <v>122</v>
      </c>
      <c r="C401">
        <f>'V4'!C402</f>
        <v>154.28454775798599</v>
      </c>
      <c r="G401" t="s">
        <v>108</v>
      </c>
      <c r="H401" t="s">
        <v>122</v>
      </c>
      <c r="I401">
        <v>155.82434639675901</v>
      </c>
    </row>
    <row r="402" spans="1:9" x14ac:dyDescent="0.3">
      <c r="A402" t="s">
        <v>110</v>
      </c>
      <c r="B402" t="s">
        <v>122</v>
      </c>
      <c r="C402">
        <f>'V4'!C403</f>
        <v>153.72094233948201</v>
      </c>
      <c r="G402" t="s">
        <v>109</v>
      </c>
      <c r="H402" t="s">
        <v>122</v>
      </c>
      <c r="I402">
        <v>154.28454775798599</v>
      </c>
    </row>
    <row r="403" spans="1:9" x14ac:dyDescent="0.3">
      <c r="A403" t="s">
        <v>111</v>
      </c>
      <c r="B403" t="s">
        <v>122</v>
      </c>
      <c r="C403">
        <f>'V4'!C404</f>
        <v>154.28454775798599</v>
      </c>
      <c r="G403" t="s">
        <v>110</v>
      </c>
      <c r="H403" t="s">
        <v>122</v>
      </c>
      <c r="I403">
        <v>153.72094233948201</v>
      </c>
    </row>
    <row r="404" spans="1:9" x14ac:dyDescent="0.3">
      <c r="A404" t="s">
        <v>112</v>
      </c>
      <c r="B404" t="s">
        <v>122</v>
      </c>
      <c r="C404">
        <f>'V4'!C405</f>
        <v>155.82434639675901</v>
      </c>
      <c r="G404" t="s">
        <v>111</v>
      </c>
      <c r="H404" t="s">
        <v>122</v>
      </c>
      <c r="I404">
        <v>154.28454775798599</v>
      </c>
    </row>
    <row r="405" spans="1:9" x14ac:dyDescent="0.3">
      <c r="A405" t="s">
        <v>113</v>
      </c>
      <c r="B405" t="s">
        <v>122</v>
      </c>
      <c r="C405">
        <f>'V4'!C406</f>
        <v>157.92775045403701</v>
      </c>
      <c r="G405" t="s">
        <v>112</v>
      </c>
      <c r="H405" t="s">
        <v>122</v>
      </c>
      <c r="I405">
        <v>155.82434639675901</v>
      </c>
    </row>
    <row r="406" spans="1:9" x14ac:dyDescent="0.3">
      <c r="A406" t="s">
        <v>114</v>
      </c>
      <c r="B406" t="s">
        <v>122</v>
      </c>
      <c r="C406">
        <f>'V4'!C407</f>
        <v>160.03115451131501</v>
      </c>
      <c r="G406" t="s">
        <v>113</v>
      </c>
      <c r="H406" t="s">
        <v>122</v>
      </c>
      <c r="I406">
        <v>157.92775045403701</v>
      </c>
    </row>
    <row r="407" spans="1:9" x14ac:dyDescent="0.3">
      <c r="A407" t="s">
        <v>115</v>
      </c>
      <c r="B407" t="s">
        <v>122</v>
      </c>
      <c r="C407">
        <f>'V4'!C408</f>
        <v>161.570953150089</v>
      </c>
      <c r="G407" t="s">
        <v>114</v>
      </c>
      <c r="H407" t="s">
        <v>122</v>
      </c>
      <c r="I407">
        <v>160.03115451131501</v>
      </c>
    </row>
    <row r="408" spans="1:9" x14ac:dyDescent="0.3">
      <c r="C408">
        <f>'V4'!C409</f>
        <v>0</v>
      </c>
      <c r="G408" t="s">
        <v>115</v>
      </c>
      <c r="H408" t="s">
        <v>122</v>
      </c>
      <c r="I408">
        <v>161.570953150089</v>
      </c>
    </row>
    <row r="409" spans="1:9" x14ac:dyDescent="0.3">
      <c r="A409" t="s">
        <v>134</v>
      </c>
      <c r="C409">
        <f>'V4'!C410</f>
        <v>0</v>
      </c>
    </row>
    <row r="410" spans="1:9" x14ac:dyDescent="0.3">
      <c r="A410" t="s">
        <v>104</v>
      </c>
      <c r="B410" t="s">
        <v>122</v>
      </c>
      <c r="C410">
        <f>'V4'!C411</f>
        <v>163.95466919405999</v>
      </c>
      <c r="G410" t="s">
        <v>134</v>
      </c>
    </row>
    <row r="411" spans="1:9" x14ac:dyDescent="0.3">
      <c r="A411" t="s">
        <v>105</v>
      </c>
      <c r="B411" t="s">
        <v>122</v>
      </c>
      <c r="C411">
        <f>'V4'!C412</f>
        <v>180.31035833196501</v>
      </c>
      <c r="G411" t="s">
        <v>104</v>
      </c>
      <c r="H411" t="s">
        <v>122</v>
      </c>
      <c r="I411">
        <v>163.95466919405999</v>
      </c>
    </row>
    <row r="412" spans="1:9" x14ac:dyDescent="0.3">
      <c r="A412" t="s">
        <v>106</v>
      </c>
      <c r="B412" t="s">
        <v>122</v>
      </c>
      <c r="C412">
        <f>'V4'!C413</f>
        <v>181.814757015878</v>
      </c>
      <c r="G412" t="s">
        <v>105</v>
      </c>
      <c r="H412" t="s">
        <v>122</v>
      </c>
      <c r="I412">
        <v>180.31035833196501</v>
      </c>
    </row>
    <row r="413" spans="1:9" x14ac:dyDescent="0.3">
      <c r="A413" t="s">
        <v>107</v>
      </c>
      <c r="B413" t="s">
        <v>122</v>
      </c>
      <c r="C413">
        <f>'V4'!C414</f>
        <v>218.79764318097901</v>
      </c>
      <c r="G413" t="s">
        <v>106</v>
      </c>
      <c r="H413" t="s">
        <v>122</v>
      </c>
      <c r="I413">
        <v>181.814757015878</v>
      </c>
    </row>
    <row r="414" spans="1:9" x14ac:dyDescent="0.3">
      <c r="A414" t="s">
        <v>108</v>
      </c>
      <c r="B414" t="s">
        <v>122</v>
      </c>
      <c r="C414">
        <f>'V4'!C415</f>
        <v>250.744602431359</v>
      </c>
      <c r="G414" t="s">
        <v>107</v>
      </c>
      <c r="H414" t="s">
        <v>122</v>
      </c>
      <c r="I414">
        <v>218.79764318097901</v>
      </c>
    </row>
    <row r="415" spans="1:9" x14ac:dyDescent="0.3">
      <c r="A415" t="s">
        <v>109</v>
      </c>
      <c r="B415" t="s">
        <v>122</v>
      </c>
      <c r="C415">
        <f>'V4'!C416</f>
        <v>274.72754583403099</v>
      </c>
      <c r="G415" t="s">
        <v>108</v>
      </c>
      <c r="H415" t="s">
        <v>122</v>
      </c>
      <c r="I415">
        <v>250.744602431359</v>
      </c>
    </row>
    <row r="416" spans="1:9" x14ac:dyDescent="0.3">
      <c r="A416" t="s">
        <v>110</v>
      </c>
      <c r="B416" t="s">
        <v>122</v>
      </c>
      <c r="C416">
        <f>'V4'!C417</f>
        <v>266.12916641150298</v>
      </c>
      <c r="G416" t="s">
        <v>109</v>
      </c>
      <c r="H416" t="s">
        <v>122</v>
      </c>
      <c r="I416">
        <v>274.72754583403099</v>
      </c>
    </row>
    <row r="417" spans="1:9" x14ac:dyDescent="0.3">
      <c r="A417" t="s">
        <v>111</v>
      </c>
      <c r="B417" t="s">
        <v>122</v>
      </c>
      <c r="C417">
        <f>'V4'!C418</f>
        <v>262.33089527199297</v>
      </c>
      <c r="G417" t="s">
        <v>110</v>
      </c>
      <c r="H417" t="s">
        <v>122</v>
      </c>
      <c r="I417">
        <v>266.12916641150298</v>
      </c>
    </row>
    <row r="418" spans="1:9" x14ac:dyDescent="0.3">
      <c r="A418" t="s">
        <v>112</v>
      </c>
      <c r="B418" t="s">
        <v>122</v>
      </c>
      <c r="C418">
        <f>'V4'!C419</f>
        <v>236.48966899877601</v>
      </c>
      <c r="G418" t="s">
        <v>111</v>
      </c>
      <c r="H418" t="s">
        <v>122</v>
      </c>
      <c r="I418">
        <v>262.33089527199297</v>
      </c>
    </row>
    <row r="419" spans="1:9" x14ac:dyDescent="0.3">
      <c r="A419" t="s">
        <v>113</v>
      </c>
      <c r="B419" t="s">
        <v>122</v>
      </c>
      <c r="C419">
        <f>'V4'!C420</f>
        <v>207.43048993917299</v>
      </c>
      <c r="G419" t="s">
        <v>112</v>
      </c>
      <c r="H419" t="s">
        <v>122</v>
      </c>
      <c r="I419">
        <v>236.48966899877601</v>
      </c>
    </row>
    <row r="420" spans="1:9" x14ac:dyDescent="0.3">
      <c r="A420" t="s">
        <v>114</v>
      </c>
      <c r="B420" t="s">
        <v>122</v>
      </c>
      <c r="C420">
        <f>'V4'!C421</f>
        <v>176.19728499686201</v>
      </c>
      <c r="G420" t="s">
        <v>113</v>
      </c>
      <c r="H420" t="s">
        <v>122</v>
      </c>
      <c r="I420">
        <v>207.43048993917299</v>
      </c>
    </row>
    <row r="421" spans="1:9" x14ac:dyDescent="0.3">
      <c r="A421" t="s">
        <v>115</v>
      </c>
      <c r="B421" t="s">
        <v>122</v>
      </c>
      <c r="C421">
        <f>'V4'!C422</f>
        <v>160.39230758728701</v>
      </c>
      <c r="G421" t="s">
        <v>114</v>
      </c>
      <c r="H421" t="s">
        <v>122</v>
      </c>
      <c r="I421">
        <v>176.19728499686201</v>
      </c>
    </row>
    <row r="422" spans="1:9" x14ac:dyDescent="0.3">
      <c r="C422">
        <f>'V4'!C423</f>
        <v>0</v>
      </c>
      <c r="G422" t="s">
        <v>115</v>
      </c>
      <c r="H422" t="s">
        <v>122</v>
      </c>
      <c r="I422">
        <v>160.39230758728701</v>
      </c>
    </row>
    <row r="423" spans="1:9" x14ac:dyDescent="0.3">
      <c r="A423" t="s">
        <v>135</v>
      </c>
      <c r="C423">
        <f>'V4'!C424</f>
        <v>0</v>
      </c>
    </row>
    <row r="424" spans="1:9" x14ac:dyDescent="0.3">
      <c r="A424" t="s">
        <v>104</v>
      </c>
      <c r="B424" t="s">
        <v>101</v>
      </c>
      <c r="C424">
        <f>'V4'!C425</f>
        <v>24</v>
      </c>
      <c r="G424" t="s">
        <v>135</v>
      </c>
    </row>
    <row r="425" spans="1:9" x14ac:dyDescent="0.3">
      <c r="A425" t="s">
        <v>105</v>
      </c>
      <c r="B425" t="s">
        <v>101</v>
      </c>
      <c r="C425">
        <f>'V4'!C426</f>
        <v>24</v>
      </c>
      <c r="G425" t="s">
        <v>104</v>
      </c>
      <c r="H425" t="s">
        <v>101</v>
      </c>
      <c r="I425">
        <v>24</v>
      </c>
    </row>
    <row r="426" spans="1:9" x14ac:dyDescent="0.3">
      <c r="A426" t="s">
        <v>106</v>
      </c>
      <c r="B426" t="s">
        <v>101</v>
      </c>
      <c r="C426">
        <f>'V4'!C427</f>
        <v>24</v>
      </c>
      <c r="G426" t="s">
        <v>105</v>
      </c>
      <c r="H426" t="s">
        <v>101</v>
      </c>
      <c r="I426">
        <v>24</v>
      </c>
    </row>
    <row r="427" spans="1:9" x14ac:dyDescent="0.3">
      <c r="A427" t="s">
        <v>107</v>
      </c>
      <c r="B427" t="s">
        <v>101</v>
      </c>
      <c r="C427">
        <f>'V4'!C428</f>
        <v>24</v>
      </c>
      <c r="G427" t="s">
        <v>106</v>
      </c>
      <c r="H427" t="s">
        <v>101</v>
      </c>
      <c r="I427">
        <v>24</v>
      </c>
    </row>
    <row r="428" spans="1:9" x14ac:dyDescent="0.3">
      <c r="A428" t="s">
        <v>108</v>
      </c>
      <c r="B428" t="s">
        <v>101</v>
      </c>
      <c r="C428">
        <f>'V4'!C429</f>
        <v>24</v>
      </c>
      <c r="G428" t="s">
        <v>107</v>
      </c>
      <c r="H428" t="s">
        <v>101</v>
      </c>
      <c r="I428">
        <v>24</v>
      </c>
    </row>
    <row r="429" spans="1:9" x14ac:dyDescent="0.3">
      <c r="A429" t="s">
        <v>109</v>
      </c>
      <c r="B429" t="s">
        <v>101</v>
      </c>
      <c r="C429">
        <f>'V4'!C430</f>
        <v>24</v>
      </c>
      <c r="G429" t="s">
        <v>108</v>
      </c>
      <c r="H429" t="s">
        <v>101</v>
      </c>
      <c r="I429">
        <v>24</v>
      </c>
    </row>
    <row r="430" spans="1:9" x14ac:dyDescent="0.3">
      <c r="A430" t="s">
        <v>110</v>
      </c>
      <c r="B430" t="s">
        <v>101</v>
      </c>
      <c r="C430">
        <f>'V4'!C431</f>
        <v>24</v>
      </c>
      <c r="G430" t="s">
        <v>109</v>
      </c>
      <c r="H430" t="s">
        <v>101</v>
      </c>
      <c r="I430">
        <v>24</v>
      </c>
    </row>
    <row r="431" spans="1:9" x14ac:dyDescent="0.3">
      <c r="A431" t="s">
        <v>111</v>
      </c>
      <c r="B431" t="s">
        <v>101</v>
      </c>
      <c r="C431">
        <f>'V4'!C432</f>
        <v>24</v>
      </c>
      <c r="G431" t="s">
        <v>110</v>
      </c>
      <c r="H431" t="s">
        <v>101</v>
      </c>
      <c r="I431">
        <v>24</v>
      </c>
    </row>
    <row r="432" spans="1:9" x14ac:dyDescent="0.3">
      <c r="A432" t="s">
        <v>112</v>
      </c>
      <c r="B432" t="s">
        <v>101</v>
      </c>
      <c r="C432">
        <f>'V4'!C433</f>
        <v>24</v>
      </c>
      <c r="G432" t="s">
        <v>111</v>
      </c>
      <c r="H432" t="s">
        <v>101</v>
      </c>
      <c r="I432">
        <v>24</v>
      </c>
    </row>
    <row r="433" spans="1:9" x14ac:dyDescent="0.3">
      <c r="A433" t="s">
        <v>113</v>
      </c>
      <c r="B433" t="s">
        <v>101</v>
      </c>
      <c r="C433">
        <f>'V4'!C434</f>
        <v>24</v>
      </c>
      <c r="G433" t="s">
        <v>112</v>
      </c>
      <c r="H433" t="s">
        <v>101</v>
      </c>
      <c r="I433">
        <v>24</v>
      </c>
    </row>
    <row r="434" spans="1:9" x14ac:dyDescent="0.3">
      <c r="A434" t="s">
        <v>114</v>
      </c>
      <c r="B434" t="s">
        <v>101</v>
      </c>
      <c r="C434">
        <f>'V4'!C435</f>
        <v>24</v>
      </c>
      <c r="G434" t="s">
        <v>113</v>
      </c>
      <c r="H434" t="s">
        <v>101</v>
      </c>
      <c r="I434">
        <v>24</v>
      </c>
    </row>
    <row r="435" spans="1:9" x14ac:dyDescent="0.3">
      <c r="A435" t="s">
        <v>115</v>
      </c>
      <c r="B435" t="s">
        <v>101</v>
      </c>
      <c r="C435">
        <f>'V4'!C436</f>
        <v>24</v>
      </c>
      <c r="G435" t="s">
        <v>114</v>
      </c>
      <c r="H435" t="s">
        <v>101</v>
      </c>
      <c r="I435">
        <v>24</v>
      </c>
    </row>
    <row r="436" spans="1:9" x14ac:dyDescent="0.3">
      <c r="C436">
        <f>'V4'!C437</f>
        <v>0</v>
      </c>
      <c r="G436" t="s">
        <v>115</v>
      </c>
      <c r="H436" t="s">
        <v>101</v>
      </c>
      <c r="I436">
        <v>24</v>
      </c>
    </row>
    <row r="437" spans="1:9" x14ac:dyDescent="0.3">
      <c r="C437">
        <f>'V4'!C438</f>
        <v>0</v>
      </c>
    </row>
    <row r="438" spans="1:9" x14ac:dyDescent="0.3">
      <c r="A438" t="s">
        <v>136</v>
      </c>
      <c r="B438" t="s">
        <v>25</v>
      </c>
      <c r="C438">
        <f>'V4'!C439</f>
        <v>0</v>
      </c>
    </row>
    <row r="439" spans="1:9" x14ac:dyDescent="0.3">
      <c r="A439" t="s">
        <v>137</v>
      </c>
      <c r="B439" t="s">
        <v>25</v>
      </c>
      <c r="C439">
        <f>'V4'!C440</f>
        <v>0</v>
      </c>
      <c r="G439" t="s">
        <v>136</v>
      </c>
      <c r="H439" t="s">
        <v>25</v>
      </c>
      <c r="I439">
        <v>0</v>
      </c>
    </row>
    <row r="440" spans="1:9" x14ac:dyDescent="0.3">
      <c r="A440" t="s">
        <v>138</v>
      </c>
      <c r="B440" t="s">
        <v>25</v>
      </c>
      <c r="C440">
        <f>'V4'!C441</f>
        <v>169.46305196177801</v>
      </c>
      <c r="G440" t="s">
        <v>137</v>
      </c>
      <c r="H440" t="s">
        <v>25</v>
      </c>
      <c r="I440">
        <v>0</v>
      </c>
    </row>
    <row r="441" spans="1:9" x14ac:dyDescent="0.3">
      <c r="A441" t="s">
        <v>139</v>
      </c>
      <c r="B441" t="s">
        <v>25</v>
      </c>
      <c r="C441">
        <f>'V4'!C442</f>
        <v>0</v>
      </c>
      <c r="G441" t="s">
        <v>138</v>
      </c>
      <c r="H441" t="s">
        <v>25</v>
      </c>
      <c r="I441">
        <v>168.450283177778</v>
      </c>
    </row>
    <row r="442" spans="1:9" x14ac:dyDescent="0.3">
      <c r="C442">
        <f>'V4'!C443</f>
        <v>0</v>
      </c>
      <c r="G442" t="s">
        <v>139</v>
      </c>
      <c r="H442" t="s">
        <v>25</v>
      </c>
      <c r="I442">
        <v>0</v>
      </c>
    </row>
    <row r="443" spans="1:9" x14ac:dyDescent="0.3">
      <c r="A443" t="s">
        <v>140</v>
      </c>
      <c r="B443" t="s">
        <v>25</v>
      </c>
      <c r="C443">
        <f>'V4'!C444</f>
        <v>0</v>
      </c>
    </row>
    <row r="444" spans="1:9" x14ac:dyDescent="0.3">
      <c r="A444" t="s">
        <v>141</v>
      </c>
      <c r="B444" t="s">
        <v>25</v>
      </c>
      <c r="C444">
        <f>'V4'!C445</f>
        <v>0</v>
      </c>
      <c r="G444" t="s">
        <v>140</v>
      </c>
      <c r="H444" t="s">
        <v>25</v>
      </c>
    </row>
    <row r="445" spans="1:9" x14ac:dyDescent="0.3">
      <c r="A445" t="s">
        <v>142</v>
      </c>
      <c r="B445" t="s">
        <v>25</v>
      </c>
      <c r="C445">
        <f>'V4'!C446</f>
        <v>0</v>
      </c>
      <c r="G445" t="s">
        <v>141</v>
      </c>
      <c r="H445" t="s">
        <v>25</v>
      </c>
    </row>
    <row r="446" spans="1:9" x14ac:dyDescent="0.3">
      <c r="C446">
        <f>'V4'!C447</f>
        <v>0</v>
      </c>
      <c r="G446" t="s">
        <v>142</v>
      </c>
      <c r="H446" t="s">
        <v>25</v>
      </c>
    </row>
    <row r="447" spans="1:9" x14ac:dyDescent="0.3">
      <c r="A447" t="s">
        <v>143</v>
      </c>
      <c r="B447" t="s">
        <v>25</v>
      </c>
      <c r="C447">
        <f>'V4'!C448</f>
        <v>0</v>
      </c>
    </row>
    <row r="448" spans="1:9" x14ac:dyDescent="0.3">
      <c r="A448" t="s">
        <v>144</v>
      </c>
      <c r="B448" t="s">
        <v>25</v>
      </c>
      <c r="C448">
        <f>'V4'!C449</f>
        <v>0</v>
      </c>
      <c r="G448" t="s">
        <v>143</v>
      </c>
      <c r="H448" t="s">
        <v>25</v>
      </c>
    </row>
    <row r="449" spans="1:9" x14ac:dyDescent="0.3">
      <c r="A449" t="s">
        <v>145</v>
      </c>
      <c r="B449" t="s">
        <v>25</v>
      </c>
      <c r="C449">
        <f>'V4'!C450</f>
        <v>0</v>
      </c>
      <c r="G449" t="s">
        <v>144</v>
      </c>
      <c r="H449" t="s">
        <v>25</v>
      </c>
    </row>
    <row r="450" spans="1:9" x14ac:dyDescent="0.3">
      <c r="A450" t="s">
        <v>146</v>
      </c>
      <c r="B450" t="s">
        <v>25</v>
      </c>
      <c r="C450">
        <f>'V4'!C451</f>
        <v>0</v>
      </c>
      <c r="G450" t="s">
        <v>145</v>
      </c>
      <c r="H450" t="s">
        <v>25</v>
      </c>
    </row>
    <row r="451" spans="1:9" x14ac:dyDescent="0.3">
      <c r="C451">
        <f>'V4'!C452</f>
        <v>0</v>
      </c>
      <c r="G451" t="s">
        <v>146</v>
      </c>
      <c r="H451" t="s">
        <v>25</v>
      </c>
    </row>
    <row r="452" spans="1:9" x14ac:dyDescent="0.3">
      <c r="A452" t="s">
        <v>147</v>
      </c>
      <c r="C452">
        <f>'V4'!C453</f>
        <v>0</v>
      </c>
    </row>
    <row r="453" spans="1:9" x14ac:dyDescent="0.3">
      <c r="A453" t="s">
        <v>148</v>
      </c>
      <c r="B453" t="s">
        <v>25</v>
      </c>
      <c r="C453">
        <f>'V4'!C454</f>
        <v>12788.8775223103</v>
      </c>
      <c r="G453" t="s">
        <v>147</v>
      </c>
    </row>
    <row r="454" spans="1:9" x14ac:dyDescent="0.3">
      <c r="A454" t="s">
        <v>149</v>
      </c>
      <c r="B454" t="s">
        <v>25</v>
      </c>
      <c r="C454">
        <f>'V4'!C455</f>
        <v>441.75543144792999</v>
      </c>
      <c r="G454" t="s">
        <v>148</v>
      </c>
      <c r="H454" t="s">
        <v>25</v>
      </c>
      <c r="I454">
        <v>12451.197234719401</v>
      </c>
    </row>
    <row r="455" spans="1:9" x14ac:dyDescent="0.3">
      <c r="C455">
        <f>'V4'!C456</f>
        <v>0</v>
      </c>
      <c r="G455" t="s">
        <v>149</v>
      </c>
      <c r="H455" t="s">
        <v>25</v>
      </c>
      <c r="I455">
        <v>913.79203156326503</v>
      </c>
    </row>
    <row r="456" spans="1:9" x14ac:dyDescent="0.3">
      <c r="C456">
        <f>'V4'!C457</f>
        <v>0</v>
      </c>
    </row>
    <row r="457" spans="1:9" x14ac:dyDescent="0.3">
      <c r="C457">
        <f>'V4'!C458</f>
        <v>0</v>
      </c>
    </row>
    <row r="458" spans="1:9" x14ac:dyDescent="0.3">
      <c r="C458">
        <f>'V4'!C459</f>
        <v>0</v>
      </c>
    </row>
    <row r="459" spans="1:9" x14ac:dyDescent="0.3">
      <c r="C459">
        <f>'V4'!C460</f>
        <v>0</v>
      </c>
    </row>
    <row r="460" spans="1:9" x14ac:dyDescent="0.3">
      <c r="C460">
        <f>'V4'!C461</f>
        <v>0</v>
      </c>
    </row>
    <row r="461" spans="1:9" x14ac:dyDescent="0.3">
      <c r="C461">
        <f>'V4'!C462</f>
        <v>0</v>
      </c>
    </row>
    <row r="462" spans="1:9" x14ac:dyDescent="0.3">
      <c r="C462">
        <f>'V4'!C463</f>
        <v>0</v>
      </c>
    </row>
    <row r="463" spans="1:9" x14ac:dyDescent="0.3">
      <c r="C463">
        <f>'V4'!C464</f>
        <v>0</v>
      </c>
    </row>
    <row r="464" spans="1:9" x14ac:dyDescent="0.3">
      <c r="C464">
        <f>'V4'!C465</f>
        <v>0</v>
      </c>
    </row>
    <row r="465" spans="1:9" x14ac:dyDescent="0.3">
      <c r="C465">
        <f>'V4'!C466</f>
        <v>0</v>
      </c>
    </row>
    <row r="466" spans="1:9" x14ac:dyDescent="0.3">
      <c r="A466" t="s">
        <v>150</v>
      </c>
      <c r="C466">
        <f>'V4'!C467</f>
        <v>0</v>
      </c>
    </row>
    <row r="467" spans="1:9" x14ac:dyDescent="0.3">
      <c r="A467" t="s">
        <v>151</v>
      </c>
      <c r="C467">
        <f>'V4'!C468</f>
        <v>0</v>
      </c>
      <c r="G467" t="s">
        <v>150</v>
      </c>
    </row>
    <row r="468" spans="1:9" x14ac:dyDescent="0.3">
      <c r="A468" t="s">
        <v>104</v>
      </c>
      <c r="B468" t="s">
        <v>152</v>
      </c>
      <c r="C468">
        <f>'V4'!C469</f>
        <v>68.552361776202602</v>
      </c>
      <c r="G468" t="s">
        <v>151</v>
      </c>
    </row>
    <row r="469" spans="1:9" x14ac:dyDescent="0.3">
      <c r="A469" t="s">
        <v>105</v>
      </c>
      <c r="B469" t="s">
        <v>152</v>
      </c>
      <c r="C469">
        <f>'V4'!C470</f>
        <v>98.325043143231994</v>
      </c>
      <c r="G469" t="s">
        <v>104</v>
      </c>
      <c r="H469" t="s">
        <v>152</v>
      </c>
      <c r="I469">
        <v>68.552361776202602</v>
      </c>
    </row>
    <row r="470" spans="1:9" x14ac:dyDescent="0.3">
      <c r="A470" t="s">
        <v>106</v>
      </c>
      <c r="B470" t="s">
        <v>152</v>
      </c>
      <c r="C470">
        <f>'V4'!C471</f>
        <v>66.787181380193701</v>
      </c>
      <c r="G470" t="s">
        <v>105</v>
      </c>
      <c r="H470" t="s">
        <v>152</v>
      </c>
      <c r="I470">
        <v>98.325043143231994</v>
      </c>
    </row>
    <row r="471" spans="1:9" x14ac:dyDescent="0.3">
      <c r="A471" t="s">
        <v>107</v>
      </c>
      <c r="B471" t="s">
        <v>152</v>
      </c>
      <c r="C471">
        <f>'V4'!C472</f>
        <v>67.640652860696804</v>
      </c>
      <c r="G471" t="s">
        <v>106</v>
      </c>
      <c r="H471" t="s">
        <v>152</v>
      </c>
      <c r="I471">
        <v>66.787181380193701</v>
      </c>
    </row>
    <row r="472" spans="1:9" x14ac:dyDescent="0.3">
      <c r="A472" t="s">
        <v>108</v>
      </c>
      <c r="B472" t="s">
        <v>152</v>
      </c>
      <c r="C472">
        <f>'V4'!C473</f>
        <v>63.983358050246999</v>
      </c>
      <c r="G472" t="s">
        <v>107</v>
      </c>
      <c r="H472" t="s">
        <v>152</v>
      </c>
      <c r="I472">
        <v>67.640652860696804</v>
      </c>
    </row>
    <row r="473" spans="1:9" x14ac:dyDescent="0.3">
      <c r="A473" t="s">
        <v>109</v>
      </c>
      <c r="B473" t="s">
        <v>152</v>
      </c>
      <c r="C473">
        <f>'V4'!C474</f>
        <v>58.811366028607303</v>
      </c>
      <c r="G473" t="s">
        <v>108</v>
      </c>
      <c r="H473" t="s">
        <v>152</v>
      </c>
      <c r="I473">
        <v>63.983358050246999</v>
      </c>
    </row>
    <row r="474" spans="1:9" x14ac:dyDescent="0.3">
      <c r="A474" t="s">
        <v>110</v>
      </c>
      <c r="B474" t="s">
        <v>152</v>
      </c>
      <c r="C474">
        <f>'V4'!C475</f>
        <v>54.7258794422942</v>
      </c>
      <c r="G474" t="s">
        <v>109</v>
      </c>
      <c r="H474" t="s">
        <v>152</v>
      </c>
      <c r="I474">
        <v>58.811366028607303</v>
      </c>
    </row>
    <row r="475" spans="1:9" x14ac:dyDescent="0.3">
      <c r="A475" t="s">
        <v>111</v>
      </c>
      <c r="B475" t="s">
        <v>152</v>
      </c>
      <c r="C475">
        <f>'V4'!C476</f>
        <v>51.642153169004601</v>
      </c>
      <c r="G475" t="s">
        <v>110</v>
      </c>
      <c r="H475" t="s">
        <v>152</v>
      </c>
      <c r="I475">
        <v>54.7258794422942</v>
      </c>
    </row>
    <row r="476" spans="1:9" x14ac:dyDescent="0.3">
      <c r="A476" t="s">
        <v>112</v>
      </c>
      <c r="B476" t="s">
        <v>152</v>
      </c>
      <c r="C476">
        <f>'V4'!C477</f>
        <v>57.366232896917097</v>
      </c>
      <c r="G476" t="s">
        <v>111</v>
      </c>
      <c r="H476" t="s">
        <v>152</v>
      </c>
      <c r="I476">
        <v>51.642153169004601</v>
      </c>
    </row>
    <row r="477" spans="1:9" x14ac:dyDescent="0.3">
      <c r="A477" t="s">
        <v>113</v>
      </c>
      <c r="B477" t="s">
        <v>152</v>
      </c>
      <c r="C477">
        <f>'V4'!C478</f>
        <v>60.406944780939497</v>
      </c>
      <c r="G477" t="s">
        <v>112</v>
      </c>
      <c r="H477" t="s">
        <v>152</v>
      </c>
      <c r="I477">
        <v>57.366232896917097</v>
      </c>
    </row>
    <row r="478" spans="1:9" x14ac:dyDescent="0.3">
      <c r="A478" t="s">
        <v>114</v>
      </c>
      <c r="B478" t="s">
        <v>152</v>
      </c>
      <c r="C478">
        <f>'V4'!C479</f>
        <v>62.1649409471285</v>
      </c>
      <c r="G478" t="s">
        <v>113</v>
      </c>
      <c r="H478" t="s">
        <v>152</v>
      </c>
      <c r="I478">
        <v>60.406944780939497</v>
      </c>
    </row>
    <row r="479" spans="1:9" x14ac:dyDescent="0.3">
      <c r="A479" t="s">
        <v>115</v>
      </c>
      <c r="B479" t="s">
        <v>152</v>
      </c>
      <c r="C479">
        <f>'V4'!C480</f>
        <v>63.108460914153</v>
      </c>
      <c r="G479" t="s">
        <v>114</v>
      </c>
      <c r="H479" t="s">
        <v>152</v>
      </c>
      <c r="I479">
        <v>62.1649409471285</v>
      </c>
    </row>
    <row r="480" spans="1:9" x14ac:dyDescent="0.3">
      <c r="C480">
        <f>'V4'!C481</f>
        <v>0</v>
      </c>
      <c r="G480" t="s">
        <v>115</v>
      </c>
      <c r="H480" t="s">
        <v>152</v>
      </c>
      <c r="I480">
        <v>63.108460914153</v>
      </c>
    </row>
    <row r="481" spans="1:8" x14ac:dyDescent="0.3">
      <c r="A481" t="s">
        <v>153</v>
      </c>
      <c r="C481">
        <f>'V4'!C482</f>
        <v>0</v>
      </c>
    </row>
    <row r="482" spans="1:8" x14ac:dyDescent="0.3">
      <c r="A482" t="s">
        <v>104</v>
      </c>
      <c r="B482" t="s">
        <v>152</v>
      </c>
      <c r="C482">
        <f>'V4'!C483</f>
        <v>0</v>
      </c>
      <c r="G482" t="s">
        <v>153</v>
      </c>
    </row>
    <row r="483" spans="1:8" x14ac:dyDescent="0.3">
      <c r="A483" t="s">
        <v>105</v>
      </c>
      <c r="B483" t="s">
        <v>152</v>
      </c>
      <c r="C483">
        <f>'V4'!C484</f>
        <v>0</v>
      </c>
      <c r="G483" t="s">
        <v>104</v>
      </c>
      <c r="H483" t="s">
        <v>152</v>
      </c>
    </row>
    <row r="484" spans="1:8" x14ac:dyDescent="0.3">
      <c r="A484" t="s">
        <v>106</v>
      </c>
      <c r="B484" t="s">
        <v>152</v>
      </c>
      <c r="C484">
        <f>'V4'!C485</f>
        <v>0</v>
      </c>
      <c r="G484" t="s">
        <v>105</v>
      </c>
      <c r="H484" t="s">
        <v>152</v>
      </c>
    </row>
    <row r="485" spans="1:8" x14ac:dyDescent="0.3">
      <c r="A485" t="s">
        <v>107</v>
      </c>
      <c r="B485" t="s">
        <v>152</v>
      </c>
      <c r="C485">
        <f>'V4'!C486</f>
        <v>0</v>
      </c>
      <c r="G485" t="s">
        <v>106</v>
      </c>
      <c r="H485" t="s">
        <v>152</v>
      </c>
    </row>
    <row r="486" spans="1:8" x14ac:dyDescent="0.3">
      <c r="A486" t="s">
        <v>108</v>
      </c>
      <c r="B486" t="s">
        <v>152</v>
      </c>
      <c r="C486">
        <f>'V4'!C487</f>
        <v>0</v>
      </c>
      <c r="G486" t="s">
        <v>107</v>
      </c>
      <c r="H486" t="s">
        <v>152</v>
      </c>
    </row>
    <row r="487" spans="1:8" x14ac:dyDescent="0.3">
      <c r="A487" t="s">
        <v>109</v>
      </c>
      <c r="B487" t="s">
        <v>152</v>
      </c>
      <c r="C487">
        <f>'V4'!C488</f>
        <v>0</v>
      </c>
      <c r="G487" t="s">
        <v>108</v>
      </c>
      <c r="H487" t="s">
        <v>152</v>
      </c>
    </row>
    <row r="488" spans="1:8" x14ac:dyDescent="0.3">
      <c r="A488" t="s">
        <v>110</v>
      </c>
      <c r="B488" t="s">
        <v>152</v>
      </c>
      <c r="C488">
        <f>'V4'!C489</f>
        <v>0</v>
      </c>
      <c r="G488" t="s">
        <v>109</v>
      </c>
      <c r="H488" t="s">
        <v>152</v>
      </c>
    </row>
    <row r="489" spans="1:8" x14ac:dyDescent="0.3">
      <c r="A489" t="s">
        <v>111</v>
      </c>
      <c r="B489" t="s">
        <v>152</v>
      </c>
      <c r="C489">
        <f>'V4'!C490</f>
        <v>0</v>
      </c>
      <c r="G489" t="s">
        <v>110</v>
      </c>
      <c r="H489" t="s">
        <v>152</v>
      </c>
    </row>
    <row r="490" spans="1:8" x14ac:dyDescent="0.3">
      <c r="A490" t="s">
        <v>112</v>
      </c>
      <c r="B490" t="s">
        <v>152</v>
      </c>
      <c r="C490">
        <f>'V4'!C491</f>
        <v>0</v>
      </c>
      <c r="G490" t="s">
        <v>111</v>
      </c>
      <c r="H490" t="s">
        <v>152</v>
      </c>
    </row>
    <row r="491" spans="1:8" x14ac:dyDescent="0.3">
      <c r="A491" t="s">
        <v>113</v>
      </c>
      <c r="B491" t="s">
        <v>152</v>
      </c>
      <c r="C491">
        <f>'V4'!C492</f>
        <v>0</v>
      </c>
      <c r="G491" t="s">
        <v>112</v>
      </c>
      <c r="H491" t="s">
        <v>152</v>
      </c>
    </row>
    <row r="492" spans="1:8" x14ac:dyDescent="0.3">
      <c r="A492" t="s">
        <v>114</v>
      </c>
      <c r="B492" t="s">
        <v>152</v>
      </c>
      <c r="C492">
        <f>'V4'!C493</f>
        <v>0</v>
      </c>
      <c r="G492" t="s">
        <v>113</v>
      </c>
      <c r="H492" t="s">
        <v>152</v>
      </c>
    </row>
    <row r="493" spans="1:8" x14ac:dyDescent="0.3">
      <c r="A493" t="s">
        <v>115</v>
      </c>
      <c r="B493" t="s">
        <v>152</v>
      </c>
      <c r="C493">
        <f>'V4'!C494</f>
        <v>0</v>
      </c>
      <c r="G493" t="s">
        <v>114</v>
      </c>
      <c r="H493" t="s">
        <v>152</v>
      </c>
    </row>
    <row r="494" spans="1:8" x14ac:dyDescent="0.3">
      <c r="C494">
        <f>'V4'!C495</f>
        <v>0</v>
      </c>
      <c r="G494" t="s">
        <v>115</v>
      </c>
      <c r="H494" t="s">
        <v>152</v>
      </c>
    </row>
    <row r="495" spans="1:8" x14ac:dyDescent="0.3">
      <c r="A495" t="s">
        <v>154</v>
      </c>
      <c r="C495">
        <f>'V4'!C496</f>
        <v>0</v>
      </c>
    </row>
    <row r="496" spans="1:8" x14ac:dyDescent="0.3">
      <c r="A496" t="s">
        <v>104</v>
      </c>
      <c r="B496" t="s">
        <v>152</v>
      </c>
      <c r="C496">
        <f>'V4'!C497</f>
        <v>372.88421052631497</v>
      </c>
      <c r="G496" t="s">
        <v>154</v>
      </c>
    </row>
    <row r="497" spans="1:9" x14ac:dyDescent="0.3">
      <c r="A497" t="s">
        <v>105</v>
      </c>
      <c r="B497" t="s">
        <v>152</v>
      </c>
      <c r="C497">
        <f>'V4'!C498</f>
        <v>372.88421052631497</v>
      </c>
      <c r="G497" t="s">
        <v>104</v>
      </c>
      <c r="H497" t="s">
        <v>152</v>
      </c>
      <c r="I497">
        <v>372.88421052631497</v>
      </c>
    </row>
    <row r="498" spans="1:9" x14ac:dyDescent="0.3">
      <c r="A498" t="s">
        <v>106</v>
      </c>
      <c r="B498" t="s">
        <v>152</v>
      </c>
      <c r="C498">
        <f>'V4'!C499</f>
        <v>372.88421052631497</v>
      </c>
      <c r="G498" t="s">
        <v>105</v>
      </c>
      <c r="H498" t="s">
        <v>152</v>
      </c>
      <c r="I498">
        <v>372.88421052631497</v>
      </c>
    </row>
    <row r="499" spans="1:9" x14ac:dyDescent="0.3">
      <c r="A499" t="s">
        <v>107</v>
      </c>
      <c r="B499" t="s">
        <v>152</v>
      </c>
      <c r="C499">
        <f>'V4'!C500</f>
        <v>372.88421052631497</v>
      </c>
      <c r="G499" t="s">
        <v>106</v>
      </c>
      <c r="H499" t="s">
        <v>152</v>
      </c>
      <c r="I499">
        <v>372.88421052631497</v>
      </c>
    </row>
    <row r="500" spans="1:9" x14ac:dyDescent="0.3">
      <c r="A500" t="s">
        <v>108</v>
      </c>
      <c r="B500" t="s">
        <v>152</v>
      </c>
      <c r="C500">
        <f>'V4'!C501</f>
        <v>372.88421052631497</v>
      </c>
      <c r="G500" t="s">
        <v>107</v>
      </c>
      <c r="H500" t="s">
        <v>152</v>
      </c>
      <c r="I500">
        <v>372.88421052631497</v>
      </c>
    </row>
    <row r="501" spans="1:9" x14ac:dyDescent="0.3">
      <c r="A501" t="s">
        <v>109</v>
      </c>
      <c r="B501" t="s">
        <v>152</v>
      </c>
      <c r="C501">
        <f>'V4'!C502</f>
        <v>372.88421052631497</v>
      </c>
      <c r="G501" t="s">
        <v>108</v>
      </c>
      <c r="H501" t="s">
        <v>152</v>
      </c>
      <c r="I501">
        <v>372.88421052631497</v>
      </c>
    </row>
    <row r="502" spans="1:9" x14ac:dyDescent="0.3">
      <c r="A502" t="s">
        <v>110</v>
      </c>
      <c r="B502" t="s">
        <v>152</v>
      </c>
      <c r="C502">
        <f>'V4'!C503</f>
        <v>372.88421052631497</v>
      </c>
      <c r="G502" t="s">
        <v>109</v>
      </c>
      <c r="H502" t="s">
        <v>152</v>
      </c>
      <c r="I502">
        <v>372.88421052631497</v>
      </c>
    </row>
    <row r="503" spans="1:9" x14ac:dyDescent="0.3">
      <c r="A503" t="s">
        <v>111</v>
      </c>
      <c r="B503" t="s">
        <v>152</v>
      </c>
      <c r="C503">
        <f>'V4'!C504</f>
        <v>372.88421052631497</v>
      </c>
      <c r="G503" t="s">
        <v>110</v>
      </c>
      <c r="H503" t="s">
        <v>152</v>
      </c>
      <c r="I503">
        <v>372.88421052631497</v>
      </c>
    </row>
    <row r="504" spans="1:9" x14ac:dyDescent="0.3">
      <c r="A504" t="s">
        <v>112</v>
      </c>
      <c r="B504" t="s">
        <v>152</v>
      </c>
      <c r="C504">
        <f>'V4'!C505</f>
        <v>372.88421052631497</v>
      </c>
      <c r="G504" t="s">
        <v>111</v>
      </c>
      <c r="H504" t="s">
        <v>152</v>
      </c>
      <c r="I504">
        <v>372.88421052631497</v>
      </c>
    </row>
    <row r="505" spans="1:9" x14ac:dyDescent="0.3">
      <c r="A505" t="s">
        <v>113</v>
      </c>
      <c r="B505" t="s">
        <v>152</v>
      </c>
      <c r="C505">
        <f>'V4'!C506</f>
        <v>372.88421052631497</v>
      </c>
      <c r="G505" t="s">
        <v>112</v>
      </c>
      <c r="H505" t="s">
        <v>152</v>
      </c>
      <c r="I505">
        <v>372.88421052631497</v>
      </c>
    </row>
    <row r="506" spans="1:9" x14ac:dyDescent="0.3">
      <c r="A506" t="s">
        <v>114</v>
      </c>
      <c r="B506" t="s">
        <v>152</v>
      </c>
      <c r="C506">
        <f>'V4'!C507</f>
        <v>372.88421052631497</v>
      </c>
      <c r="G506" t="s">
        <v>113</v>
      </c>
      <c r="H506" t="s">
        <v>152</v>
      </c>
      <c r="I506">
        <v>372.88421052631497</v>
      </c>
    </row>
    <row r="507" spans="1:9" x14ac:dyDescent="0.3">
      <c r="A507" t="s">
        <v>115</v>
      </c>
      <c r="B507" t="s">
        <v>152</v>
      </c>
      <c r="C507">
        <f>'V4'!C508</f>
        <v>372.88421052631497</v>
      </c>
      <c r="G507" t="s">
        <v>114</v>
      </c>
      <c r="H507" t="s">
        <v>152</v>
      </c>
      <c r="I507">
        <v>372.88421052631497</v>
      </c>
    </row>
    <row r="508" spans="1:9" x14ac:dyDescent="0.3">
      <c r="C508">
        <f>'V4'!C509</f>
        <v>0</v>
      </c>
      <c r="G508" t="s">
        <v>115</v>
      </c>
      <c r="H508" t="s">
        <v>152</v>
      </c>
      <c r="I508">
        <v>372.88421052631497</v>
      </c>
    </row>
    <row r="509" spans="1:9" x14ac:dyDescent="0.3">
      <c r="A509" t="s">
        <v>155</v>
      </c>
      <c r="C509">
        <f>'V4'!C510</f>
        <v>0</v>
      </c>
    </row>
    <row r="510" spans="1:9" x14ac:dyDescent="0.3">
      <c r="A510" t="s">
        <v>104</v>
      </c>
      <c r="B510" t="s">
        <v>25</v>
      </c>
      <c r="C510">
        <f>'V4'!C511</f>
        <v>0</v>
      </c>
      <c r="G510" t="s">
        <v>155</v>
      </c>
    </row>
    <row r="511" spans="1:9" x14ac:dyDescent="0.3">
      <c r="A511" t="s">
        <v>105</v>
      </c>
      <c r="B511" t="s">
        <v>25</v>
      </c>
      <c r="C511">
        <f>'V4'!C512</f>
        <v>0</v>
      </c>
      <c r="G511" t="s">
        <v>104</v>
      </c>
      <c r="H511" t="s">
        <v>25</v>
      </c>
    </row>
    <row r="512" spans="1:9" x14ac:dyDescent="0.3">
      <c r="A512" t="s">
        <v>106</v>
      </c>
      <c r="B512" t="s">
        <v>25</v>
      </c>
      <c r="C512">
        <f>'V4'!C513</f>
        <v>0</v>
      </c>
      <c r="G512" t="s">
        <v>105</v>
      </c>
      <c r="H512" t="s">
        <v>25</v>
      </c>
    </row>
    <row r="513" spans="1:8" x14ac:dyDescent="0.3">
      <c r="A513" t="s">
        <v>107</v>
      </c>
      <c r="B513" t="s">
        <v>25</v>
      </c>
      <c r="C513">
        <f>'V4'!C514</f>
        <v>0</v>
      </c>
      <c r="G513" t="s">
        <v>106</v>
      </c>
      <c r="H513" t="s">
        <v>25</v>
      </c>
    </row>
    <row r="514" spans="1:8" x14ac:dyDescent="0.3">
      <c r="A514" t="s">
        <v>108</v>
      </c>
      <c r="B514" t="s">
        <v>25</v>
      </c>
      <c r="C514">
        <f>'V4'!C515</f>
        <v>0</v>
      </c>
      <c r="G514" t="s">
        <v>107</v>
      </c>
      <c r="H514" t="s">
        <v>25</v>
      </c>
    </row>
    <row r="515" spans="1:8" x14ac:dyDescent="0.3">
      <c r="A515" t="s">
        <v>109</v>
      </c>
      <c r="B515" t="s">
        <v>25</v>
      </c>
      <c r="C515">
        <f>'V4'!C516</f>
        <v>0</v>
      </c>
      <c r="G515" t="s">
        <v>108</v>
      </c>
      <c r="H515" t="s">
        <v>25</v>
      </c>
    </row>
    <row r="516" spans="1:8" x14ac:dyDescent="0.3">
      <c r="A516" t="s">
        <v>110</v>
      </c>
      <c r="B516" t="s">
        <v>25</v>
      </c>
      <c r="C516">
        <f>'V4'!C517</f>
        <v>0</v>
      </c>
      <c r="G516" t="s">
        <v>109</v>
      </c>
      <c r="H516" t="s">
        <v>25</v>
      </c>
    </row>
    <row r="517" spans="1:8" x14ac:dyDescent="0.3">
      <c r="A517" t="s">
        <v>111</v>
      </c>
      <c r="B517" t="s">
        <v>25</v>
      </c>
      <c r="C517">
        <f>'V4'!C518</f>
        <v>0</v>
      </c>
      <c r="G517" t="s">
        <v>110</v>
      </c>
      <c r="H517" t="s">
        <v>25</v>
      </c>
    </row>
    <row r="518" spans="1:8" x14ac:dyDescent="0.3">
      <c r="A518" t="s">
        <v>112</v>
      </c>
      <c r="B518" t="s">
        <v>25</v>
      </c>
      <c r="C518">
        <f>'V4'!C519</f>
        <v>0</v>
      </c>
      <c r="G518" t="s">
        <v>111</v>
      </c>
      <c r="H518" t="s">
        <v>25</v>
      </c>
    </row>
    <row r="519" spans="1:8" x14ac:dyDescent="0.3">
      <c r="A519" t="s">
        <v>113</v>
      </c>
      <c r="B519" t="s">
        <v>25</v>
      </c>
      <c r="C519">
        <f>'V4'!C520</f>
        <v>0</v>
      </c>
      <c r="G519" t="s">
        <v>112</v>
      </c>
      <c r="H519" t="s">
        <v>25</v>
      </c>
    </row>
    <row r="520" spans="1:8" x14ac:dyDescent="0.3">
      <c r="A520" t="s">
        <v>114</v>
      </c>
      <c r="B520" t="s">
        <v>25</v>
      </c>
      <c r="C520">
        <f>'V4'!C521</f>
        <v>0</v>
      </c>
      <c r="G520" t="s">
        <v>113</v>
      </c>
      <c r="H520" t="s">
        <v>25</v>
      </c>
    </row>
    <row r="521" spans="1:8" x14ac:dyDescent="0.3">
      <c r="A521" t="s">
        <v>115</v>
      </c>
      <c r="B521" t="s">
        <v>25</v>
      </c>
      <c r="C521">
        <f>'V4'!C522</f>
        <v>0</v>
      </c>
      <c r="G521" t="s">
        <v>114</v>
      </c>
      <c r="H521" t="s">
        <v>25</v>
      </c>
    </row>
    <row r="522" spans="1:8" x14ac:dyDescent="0.3">
      <c r="C522">
        <f>'V4'!C523</f>
        <v>0</v>
      </c>
      <c r="G522" t="s">
        <v>115</v>
      </c>
      <c r="H522" t="s">
        <v>25</v>
      </c>
    </row>
    <row r="523" spans="1:8" x14ac:dyDescent="0.3">
      <c r="A523" t="s">
        <v>156</v>
      </c>
      <c r="C523">
        <f>'V4'!C524</f>
        <v>0</v>
      </c>
    </row>
    <row r="524" spans="1:8" x14ac:dyDescent="0.3">
      <c r="A524" t="s">
        <v>104</v>
      </c>
      <c r="B524" t="s">
        <v>25</v>
      </c>
      <c r="C524">
        <f>'V4'!C525</f>
        <v>0</v>
      </c>
      <c r="G524" t="s">
        <v>156</v>
      </c>
    </row>
    <row r="525" spans="1:8" x14ac:dyDescent="0.3">
      <c r="A525" t="s">
        <v>105</v>
      </c>
      <c r="B525" t="s">
        <v>25</v>
      </c>
      <c r="C525">
        <f>'V4'!C526</f>
        <v>0</v>
      </c>
      <c r="G525" t="s">
        <v>104</v>
      </c>
      <c r="H525" t="s">
        <v>25</v>
      </c>
    </row>
    <row r="526" spans="1:8" x14ac:dyDescent="0.3">
      <c r="A526" t="s">
        <v>106</v>
      </c>
      <c r="B526" t="s">
        <v>25</v>
      </c>
      <c r="C526">
        <f>'V4'!C527</f>
        <v>0</v>
      </c>
      <c r="G526" t="s">
        <v>105</v>
      </c>
      <c r="H526" t="s">
        <v>25</v>
      </c>
    </row>
    <row r="527" spans="1:8" x14ac:dyDescent="0.3">
      <c r="A527" t="s">
        <v>107</v>
      </c>
      <c r="B527" t="s">
        <v>25</v>
      </c>
      <c r="C527">
        <f>'V4'!C528</f>
        <v>0</v>
      </c>
      <c r="G527" t="s">
        <v>106</v>
      </c>
      <c r="H527" t="s">
        <v>25</v>
      </c>
    </row>
    <row r="528" spans="1:8" x14ac:dyDescent="0.3">
      <c r="A528" t="s">
        <v>108</v>
      </c>
      <c r="B528" t="s">
        <v>25</v>
      </c>
      <c r="C528">
        <f>'V4'!C529</f>
        <v>0</v>
      </c>
      <c r="G528" t="s">
        <v>107</v>
      </c>
      <c r="H528" t="s">
        <v>25</v>
      </c>
    </row>
    <row r="529" spans="1:9" x14ac:dyDescent="0.3">
      <c r="A529" t="s">
        <v>109</v>
      </c>
      <c r="B529" t="s">
        <v>25</v>
      </c>
      <c r="C529">
        <f>'V4'!C530</f>
        <v>0</v>
      </c>
      <c r="G529" t="s">
        <v>108</v>
      </c>
      <c r="H529" t="s">
        <v>25</v>
      </c>
    </row>
    <row r="530" spans="1:9" x14ac:dyDescent="0.3">
      <c r="A530" t="s">
        <v>110</v>
      </c>
      <c r="B530" t="s">
        <v>25</v>
      </c>
      <c r="C530">
        <f>'V4'!C531</f>
        <v>0</v>
      </c>
      <c r="G530" t="s">
        <v>109</v>
      </c>
      <c r="H530" t="s">
        <v>25</v>
      </c>
    </row>
    <row r="531" spans="1:9" x14ac:dyDescent="0.3">
      <c r="A531" t="s">
        <v>111</v>
      </c>
      <c r="B531" t="s">
        <v>25</v>
      </c>
      <c r="C531">
        <f>'V4'!C532</f>
        <v>0</v>
      </c>
      <c r="G531" t="s">
        <v>110</v>
      </c>
      <c r="H531" t="s">
        <v>25</v>
      </c>
    </row>
    <row r="532" spans="1:9" x14ac:dyDescent="0.3">
      <c r="A532" t="s">
        <v>112</v>
      </c>
      <c r="B532" t="s">
        <v>25</v>
      </c>
      <c r="C532">
        <f>'V4'!C533</f>
        <v>0</v>
      </c>
      <c r="G532" t="s">
        <v>111</v>
      </c>
      <c r="H532" t="s">
        <v>25</v>
      </c>
    </row>
    <row r="533" spans="1:9" x14ac:dyDescent="0.3">
      <c r="A533" t="s">
        <v>113</v>
      </c>
      <c r="B533" t="s">
        <v>25</v>
      </c>
      <c r="C533">
        <f>'V4'!C534</f>
        <v>0</v>
      </c>
      <c r="G533" t="s">
        <v>112</v>
      </c>
      <c r="H533" t="s">
        <v>25</v>
      </c>
    </row>
    <row r="534" spans="1:9" x14ac:dyDescent="0.3">
      <c r="A534" t="s">
        <v>114</v>
      </c>
      <c r="B534" t="s">
        <v>25</v>
      </c>
      <c r="C534">
        <f>'V4'!C535</f>
        <v>0</v>
      </c>
      <c r="G534" t="s">
        <v>113</v>
      </c>
      <c r="H534" t="s">
        <v>25</v>
      </c>
    </row>
    <row r="535" spans="1:9" x14ac:dyDescent="0.3">
      <c r="A535" t="s">
        <v>115</v>
      </c>
      <c r="B535" t="s">
        <v>25</v>
      </c>
      <c r="C535">
        <f>'V4'!C536</f>
        <v>0</v>
      </c>
      <c r="G535" t="s">
        <v>114</v>
      </c>
      <c r="H535" t="s">
        <v>25</v>
      </c>
    </row>
    <row r="536" spans="1:9" x14ac:dyDescent="0.3">
      <c r="C536">
        <f>'V4'!C537</f>
        <v>0</v>
      </c>
      <c r="G536" t="s">
        <v>115</v>
      </c>
      <c r="H536" t="s">
        <v>25</v>
      </c>
    </row>
    <row r="537" spans="1:9" x14ac:dyDescent="0.3">
      <c r="A537" t="s">
        <v>157</v>
      </c>
      <c r="B537" t="s">
        <v>158</v>
      </c>
      <c r="C537">
        <f>'V4'!C538</f>
        <v>0</v>
      </c>
    </row>
    <row r="538" spans="1:9" x14ac:dyDescent="0.3">
      <c r="A538" t="s">
        <v>159</v>
      </c>
      <c r="B538" t="s">
        <v>158</v>
      </c>
      <c r="C538">
        <f>'V4'!C539</f>
        <v>0</v>
      </c>
      <c r="G538" t="s">
        <v>157</v>
      </c>
      <c r="H538" t="s">
        <v>158</v>
      </c>
    </row>
    <row r="539" spans="1:9" x14ac:dyDescent="0.3">
      <c r="C539">
        <f>'V4'!C540</f>
        <v>0</v>
      </c>
      <c r="G539" t="s">
        <v>159</v>
      </c>
      <c r="H539" t="s">
        <v>158</v>
      </c>
    </row>
    <row r="540" spans="1:9" x14ac:dyDescent="0.3">
      <c r="C540">
        <f>'V4'!C541</f>
        <v>0</v>
      </c>
    </row>
    <row r="541" spans="1:9" x14ac:dyDescent="0.3">
      <c r="A541" t="s">
        <v>0</v>
      </c>
      <c r="C541">
        <f>'V4'!C542</f>
        <v>0</v>
      </c>
    </row>
    <row r="542" spans="1:9" x14ac:dyDescent="0.3">
      <c r="A542" t="s">
        <v>40</v>
      </c>
      <c r="B542" t="s">
        <v>41</v>
      </c>
      <c r="C542">
        <f>'V4'!C543</f>
        <v>0.1</v>
      </c>
      <c r="G542" t="s">
        <v>0</v>
      </c>
    </row>
    <row r="543" spans="1:9" x14ac:dyDescent="0.3">
      <c r="A543" t="s">
        <v>42</v>
      </c>
      <c r="B543" t="s">
        <v>41</v>
      </c>
      <c r="C543">
        <f>'V4'!C544</f>
        <v>0</v>
      </c>
      <c r="G543" t="s">
        <v>40</v>
      </c>
      <c r="H543" t="s">
        <v>41</v>
      </c>
      <c r="I543">
        <v>0.1</v>
      </c>
    </row>
    <row r="544" spans="1:9" x14ac:dyDescent="0.3">
      <c r="A544" t="s">
        <v>43</v>
      </c>
      <c r="B544" t="s">
        <v>41</v>
      </c>
      <c r="C544">
        <f>'V4'!C545</f>
        <v>0</v>
      </c>
      <c r="G544" t="s">
        <v>42</v>
      </c>
      <c r="H544" t="s">
        <v>41</v>
      </c>
      <c r="I544">
        <v>0</v>
      </c>
    </row>
    <row r="545" spans="1:9" x14ac:dyDescent="0.3">
      <c r="A545" t="s">
        <v>44</v>
      </c>
      <c r="B545" t="s">
        <v>41</v>
      </c>
      <c r="C545">
        <f>'V4'!C546</f>
        <v>0</v>
      </c>
      <c r="G545" t="s">
        <v>43</v>
      </c>
      <c r="H545" t="s">
        <v>41</v>
      </c>
      <c r="I545">
        <v>0</v>
      </c>
    </row>
    <row r="546" spans="1:9" x14ac:dyDescent="0.3">
      <c r="A546" t="s">
        <v>45</v>
      </c>
      <c r="B546" t="s">
        <v>41</v>
      </c>
      <c r="C546">
        <f>'V4'!C547</f>
        <v>0.8</v>
      </c>
      <c r="G546" t="s">
        <v>44</v>
      </c>
      <c r="H546" t="s">
        <v>41</v>
      </c>
      <c r="I546">
        <v>0</v>
      </c>
    </row>
    <row r="547" spans="1:9" x14ac:dyDescent="0.3">
      <c r="A547" t="s">
        <v>46</v>
      </c>
      <c r="B547" t="s">
        <v>41</v>
      </c>
      <c r="C547">
        <f>'V4'!C548</f>
        <v>0</v>
      </c>
      <c r="G547" t="s">
        <v>45</v>
      </c>
      <c r="H547" t="s">
        <v>41</v>
      </c>
      <c r="I547">
        <v>0.8</v>
      </c>
    </row>
    <row r="548" spans="1:9" x14ac:dyDescent="0.3">
      <c r="A548" t="s">
        <v>47</v>
      </c>
      <c r="B548" t="s">
        <v>41</v>
      </c>
      <c r="C548">
        <f>'V4'!C549</f>
        <v>1.04</v>
      </c>
      <c r="G548" t="s">
        <v>46</v>
      </c>
      <c r="H548" t="s">
        <v>41</v>
      </c>
      <c r="I548">
        <v>0</v>
      </c>
    </row>
    <row r="549" spans="1:9" x14ac:dyDescent="0.3">
      <c r="A549" t="s">
        <v>48</v>
      </c>
      <c r="B549" t="s">
        <v>41</v>
      </c>
      <c r="C549">
        <f>'V4'!C550</f>
        <v>0</v>
      </c>
      <c r="G549" t="s">
        <v>47</v>
      </c>
      <c r="H549" t="s">
        <v>41</v>
      </c>
      <c r="I549">
        <v>3.51</v>
      </c>
    </row>
    <row r="550" spans="1:9" x14ac:dyDescent="0.3">
      <c r="G550" t="s">
        <v>48</v>
      </c>
      <c r="H550" t="s">
        <v>41</v>
      </c>
      <c r="I550">
        <v>0</v>
      </c>
    </row>
  </sheetData>
  <sheetProtection algorithmName="SHA-512" hashValue="Zoe7VdPberUDrMTpbSDi3w+ey3+nlaZJ3SgxRPtNeWl3cT/VSw2yna3LfaPYrHLWhwXxynNBYBt5fNH/fp8jeQ==" saltValue="m1klRy0OdivE7F2eTKw+XQ==" spinCount="100000" sheet="1" objects="1" scenarios="1"/>
  <pageMargins left="0.7" right="0.7" top="0.75" bottom="0.75" header="0.3" footer="0.3"/>
  <pageSetup paperSize="9" scale="10" orientation="portrait" r:id="rId1"/>
  <rowBreaks count="1" manualBreakCount="1">
    <brk id="508"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A1D48-C39D-4764-BFD0-D1FB543306A6}">
  <sheetPr>
    <tabColor rgb="FF009999"/>
  </sheetPr>
  <dimension ref="A1:AJ244"/>
  <sheetViews>
    <sheetView showGridLines="0" zoomScale="85" zoomScaleNormal="85" workbookViewId="0"/>
  </sheetViews>
  <sheetFormatPr defaultRowHeight="14.4" x14ac:dyDescent="0.3"/>
  <cols>
    <col min="1" max="1" width="10" bestFit="1" customWidth="1"/>
    <col min="3" max="3" width="2.44140625" customWidth="1"/>
  </cols>
  <sheetData>
    <row r="1" spans="1:36" ht="46.2" x14ac:dyDescent="0.85">
      <c r="A1" s="212" t="s">
        <v>637</v>
      </c>
      <c r="B1" s="82" t="s">
        <v>642</v>
      </c>
      <c r="C1" s="15"/>
      <c r="D1" s="15"/>
      <c r="E1" s="15"/>
      <c r="F1" s="15"/>
      <c r="G1" s="15"/>
      <c r="H1" s="15"/>
      <c r="I1" s="15"/>
      <c r="J1" s="15"/>
      <c r="K1" s="15"/>
      <c r="L1" s="15"/>
      <c r="M1" s="15"/>
      <c r="N1" s="15"/>
      <c r="O1" s="15"/>
      <c r="P1" s="15"/>
      <c r="Q1" s="15"/>
    </row>
    <row r="2" spans="1:36" ht="18" x14ac:dyDescent="0.35">
      <c r="B2" s="90" t="s">
        <v>558</v>
      </c>
      <c r="C2" s="15"/>
      <c r="D2" s="15"/>
      <c r="E2" s="15"/>
      <c r="F2" s="15"/>
      <c r="G2" s="15"/>
      <c r="H2" s="15"/>
      <c r="I2" s="15"/>
      <c r="J2" s="15"/>
      <c r="K2" s="15"/>
      <c r="L2" s="15"/>
      <c r="M2" s="15"/>
      <c r="N2" s="15"/>
      <c r="O2" s="15"/>
      <c r="P2" s="15"/>
      <c r="Q2" s="15"/>
    </row>
    <row r="4" spans="1:36" x14ac:dyDescent="0.3">
      <c r="B4" s="137" t="str">
        <f>'Start &amp; Help'!F8</f>
        <v>Stappen BENG Analyse</v>
      </c>
      <c r="C4" s="15"/>
      <c r="D4" s="15"/>
      <c r="E4" s="15"/>
      <c r="F4" s="15"/>
      <c r="G4" s="15"/>
      <c r="H4" s="15"/>
      <c r="I4" s="15"/>
      <c r="J4" s="15"/>
      <c r="K4" s="15"/>
      <c r="L4" s="15"/>
      <c r="M4" s="15"/>
      <c r="N4" s="15"/>
      <c r="O4" s="44"/>
      <c r="P4" s="44" t="s">
        <v>797</v>
      </c>
      <c r="Q4" s="15" t="s">
        <v>798</v>
      </c>
    </row>
    <row r="5" spans="1:36" x14ac:dyDescent="0.3">
      <c r="U5" s="173"/>
      <c r="V5" s="173"/>
      <c r="W5" s="173"/>
      <c r="X5" s="173"/>
      <c r="Y5" s="173"/>
      <c r="Z5" s="173"/>
      <c r="AA5" s="173"/>
      <c r="AB5" s="173"/>
      <c r="AC5" s="173"/>
      <c r="AD5" s="173"/>
      <c r="AE5" s="173"/>
      <c r="AF5" s="173"/>
      <c r="AG5" s="173"/>
      <c r="AH5" s="173"/>
      <c r="AI5" s="173"/>
      <c r="AJ5" s="173"/>
    </row>
    <row r="6" spans="1:36" ht="15.6" x14ac:dyDescent="0.3">
      <c r="A6" s="213" t="s">
        <v>281</v>
      </c>
      <c r="B6" t="s">
        <v>355</v>
      </c>
      <c r="C6" s="134" t="s">
        <v>559</v>
      </c>
      <c r="U6" s="173"/>
      <c r="V6" s="173"/>
      <c r="W6" s="173"/>
      <c r="X6" s="173"/>
      <c r="Y6" s="173"/>
      <c r="Z6" s="173"/>
      <c r="AA6" s="173"/>
      <c r="AB6" s="173"/>
      <c r="AC6" s="173"/>
      <c r="AD6" s="173"/>
      <c r="AE6" s="173"/>
      <c r="AF6" s="173"/>
      <c r="AG6" s="173"/>
      <c r="AH6" s="173"/>
      <c r="AI6" s="173"/>
      <c r="AJ6" s="173"/>
    </row>
    <row r="7" spans="1:36" x14ac:dyDescent="0.3">
      <c r="C7" t="s">
        <v>562</v>
      </c>
      <c r="D7" t="s">
        <v>561</v>
      </c>
      <c r="U7" s="173"/>
      <c r="V7" s="173"/>
      <c r="W7" s="173"/>
      <c r="X7" s="173"/>
      <c r="Y7" s="173"/>
      <c r="Z7" s="173"/>
      <c r="AA7" s="173"/>
      <c r="AB7" s="173"/>
      <c r="AC7" s="173"/>
      <c r="AD7" s="173"/>
      <c r="AE7" s="173"/>
      <c r="AF7" s="173"/>
      <c r="AG7" s="173"/>
      <c r="AH7" s="173"/>
      <c r="AI7" s="173"/>
      <c r="AJ7" s="173"/>
    </row>
    <row r="8" spans="1:36" x14ac:dyDescent="0.3">
      <c r="C8" t="s">
        <v>563</v>
      </c>
      <c r="D8" t="s">
        <v>560</v>
      </c>
      <c r="U8" s="173"/>
      <c r="V8" s="173"/>
      <c r="W8" s="173"/>
      <c r="X8" s="173"/>
      <c r="Y8" s="173"/>
      <c r="Z8" s="173"/>
      <c r="AA8" s="173"/>
      <c r="AB8" s="173"/>
      <c r="AC8" s="173"/>
      <c r="AD8" s="173"/>
      <c r="AE8" s="173"/>
      <c r="AF8" s="173"/>
      <c r="AG8" s="173"/>
      <c r="AH8" s="173"/>
      <c r="AI8" s="173"/>
      <c r="AJ8" s="173"/>
    </row>
    <row r="9" spans="1:36" x14ac:dyDescent="0.3">
      <c r="C9" t="s">
        <v>564</v>
      </c>
      <c r="D9" t="s">
        <v>631</v>
      </c>
      <c r="U9" s="173"/>
      <c r="V9" s="174" t="s">
        <v>693</v>
      </c>
      <c r="W9" s="174"/>
      <c r="X9" s="174"/>
      <c r="Y9" s="173"/>
      <c r="Z9" s="173"/>
      <c r="AA9" s="173"/>
      <c r="AB9" s="173"/>
      <c r="AC9" s="173"/>
      <c r="AD9" s="173"/>
      <c r="AE9" s="173"/>
      <c r="AF9" s="173"/>
      <c r="AG9" s="173"/>
      <c r="AH9" s="173"/>
      <c r="AI9" s="173"/>
      <c r="AJ9" s="173"/>
    </row>
    <row r="10" spans="1:36" x14ac:dyDescent="0.3">
      <c r="C10" t="s">
        <v>565</v>
      </c>
      <c r="D10" t="s">
        <v>579</v>
      </c>
      <c r="U10" s="173"/>
      <c r="V10" s="173"/>
      <c r="W10" s="173"/>
      <c r="X10" s="173"/>
      <c r="Y10" s="173"/>
      <c r="Z10" s="173"/>
      <c r="AA10" s="173"/>
      <c r="AB10" s="173"/>
      <c r="AC10" s="173"/>
      <c r="AD10" s="173"/>
      <c r="AE10" s="173"/>
      <c r="AF10" s="173"/>
      <c r="AG10" s="173"/>
      <c r="AH10" s="173"/>
      <c r="AI10" s="173"/>
      <c r="AJ10" s="173"/>
    </row>
    <row r="11" spans="1:36" x14ac:dyDescent="0.3">
      <c r="D11" t="s">
        <v>580</v>
      </c>
      <c r="U11" s="173"/>
      <c r="V11" s="173" t="s">
        <v>677</v>
      </c>
      <c r="W11" s="173"/>
      <c r="X11" s="173"/>
      <c r="Y11" s="173"/>
      <c r="Z11" s="173"/>
      <c r="AA11" s="173"/>
      <c r="AB11" s="173"/>
      <c r="AC11" s="173"/>
      <c r="AD11" s="173"/>
      <c r="AE11" s="173"/>
      <c r="AF11" s="173"/>
      <c r="AG11" s="173"/>
      <c r="AH11" s="173"/>
      <c r="AI11" s="173"/>
      <c r="AJ11" s="173"/>
    </row>
    <row r="12" spans="1:36" x14ac:dyDescent="0.3">
      <c r="D12" t="s">
        <v>566</v>
      </c>
      <c r="U12" s="173"/>
      <c r="V12" s="173" t="s">
        <v>678</v>
      </c>
      <c r="W12" s="173"/>
      <c r="X12" s="173"/>
      <c r="Y12" s="173"/>
      <c r="Z12" s="173"/>
      <c r="AA12" s="173"/>
      <c r="AB12" s="173"/>
      <c r="AC12" s="173"/>
      <c r="AD12" s="173"/>
      <c r="AE12" s="173"/>
      <c r="AF12" s="173"/>
      <c r="AG12" s="173"/>
      <c r="AH12" s="173"/>
      <c r="AI12" s="173"/>
      <c r="AJ12" s="173"/>
    </row>
    <row r="13" spans="1:36" x14ac:dyDescent="0.3">
      <c r="U13" s="173"/>
      <c r="V13" s="173" t="s">
        <v>679</v>
      </c>
      <c r="W13" s="173"/>
      <c r="X13" s="173"/>
      <c r="Y13" s="173"/>
      <c r="Z13" s="173"/>
      <c r="AA13" s="173"/>
      <c r="AB13" s="173"/>
      <c r="AC13" s="173"/>
      <c r="AD13" s="173"/>
      <c r="AE13" s="173"/>
      <c r="AF13" s="173"/>
      <c r="AG13" s="173"/>
      <c r="AH13" s="173"/>
      <c r="AI13" s="173"/>
      <c r="AJ13" s="173"/>
    </row>
    <row r="14" spans="1:36" ht="15.6" x14ac:dyDescent="0.3">
      <c r="B14" t="s">
        <v>356</v>
      </c>
      <c r="C14" s="134" t="s">
        <v>567</v>
      </c>
      <c r="U14" s="173"/>
      <c r="V14" s="173"/>
      <c r="W14" s="173"/>
      <c r="X14" s="173"/>
      <c r="Y14" s="173"/>
      <c r="Z14" s="173"/>
      <c r="AA14" s="173"/>
      <c r="AB14" s="173"/>
      <c r="AC14" s="173"/>
      <c r="AD14" s="173"/>
      <c r="AE14" s="173"/>
      <c r="AF14" s="173"/>
      <c r="AG14" s="173"/>
      <c r="AH14" s="173"/>
      <c r="AI14" s="173"/>
      <c r="AJ14" s="173"/>
    </row>
    <row r="15" spans="1:36" x14ac:dyDescent="0.3">
      <c r="C15" t="s">
        <v>562</v>
      </c>
      <c r="D15" t="s">
        <v>568</v>
      </c>
      <c r="U15" s="173"/>
      <c r="V15" s="173"/>
      <c r="W15" s="173"/>
      <c r="X15" s="173"/>
      <c r="Y15" s="173"/>
      <c r="Z15" s="173"/>
      <c r="AA15" s="173"/>
      <c r="AB15" s="173"/>
      <c r="AC15" s="173"/>
      <c r="AD15" s="173"/>
      <c r="AE15" s="173"/>
      <c r="AF15" s="173"/>
      <c r="AG15" s="173"/>
      <c r="AH15" s="173"/>
      <c r="AI15" s="173"/>
      <c r="AJ15" s="173"/>
    </row>
    <row r="16" spans="1:36" x14ac:dyDescent="0.3">
      <c r="C16" t="s">
        <v>563</v>
      </c>
      <c r="D16" t="s">
        <v>571</v>
      </c>
      <c r="U16" s="173"/>
      <c r="V16" s="173"/>
      <c r="W16" s="173"/>
      <c r="X16" s="173"/>
      <c r="Y16" s="173"/>
      <c r="Z16" s="173"/>
      <c r="AA16" s="173"/>
      <c r="AB16" s="173"/>
      <c r="AC16" s="173"/>
      <c r="AD16" s="173"/>
      <c r="AE16" s="173"/>
      <c r="AF16" s="173"/>
      <c r="AG16" s="173"/>
      <c r="AH16" s="173"/>
      <c r="AI16" s="173"/>
      <c r="AJ16" s="173"/>
    </row>
    <row r="17" spans="2:36" x14ac:dyDescent="0.3">
      <c r="D17" t="s">
        <v>569</v>
      </c>
      <c r="U17" s="173"/>
      <c r="V17" s="173"/>
      <c r="W17" s="173"/>
      <c r="X17" s="173"/>
      <c r="Y17" s="173"/>
      <c r="Z17" s="173"/>
      <c r="AA17" s="173"/>
      <c r="AB17" s="173"/>
      <c r="AC17" s="173"/>
      <c r="AD17" s="173"/>
      <c r="AE17" s="173"/>
      <c r="AF17" s="173"/>
      <c r="AG17" s="173"/>
      <c r="AH17" s="173"/>
      <c r="AI17" s="173"/>
      <c r="AJ17" s="173"/>
    </row>
    <row r="18" spans="2:36" x14ac:dyDescent="0.3">
      <c r="C18" t="s">
        <v>564</v>
      </c>
      <c r="D18" t="s">
        <v>570</v>
      </c>
      <c r="U18" s="173"/>
      <c r="V18" s="173"/>
      <c r="W18" s="173"/>
      <c r="X18" s="173"/>
      <c r="Y18" s="173"/>
      <c r="Z18" s="173"/>
      <c r="AA18" s="173"/>
      <c r="AB18" s="173"/>
      <c r="AC18" s="173"/>
      <c r="AD18" s="173"/>
      <c r="AE18" s="173"/>
      <c r="AF18" s="173"/>
      <c r="AG18" s="173"/>
      <c r="AH18" s="173"/>
      <c r="AI18" s="173"/>
      <c r="AJ18" s="173"/>
    </row>
    <row r="19" spans="2:36" x14ac:dyDescent="0.3">
      <c r="U19" s="173"/>
      <c r="V19" s="173"/>
      <c r="W19" s="173"/>
      <c r="X19" s="173"/>
      <c r="Y19" s="173"/>
      <c r="Z19" s="173"/>
      <c r="AA19" s="173"/>
      <c r="AB19" s="173"/>
      <c r="AC19" s="173"/>
      <c r="AD19" s="173"/>
      <c r="AE19" s="173"/>
      <c r="AF19" s="173"/>
      <c r="AG19" s="173"/>
      <c r="AH19" s="173"/>
      <c r="AI19" s="173"/>
      <c r="AJ19" s="173"/>
    </row>
    <row r="20" spans="2:36" ht="15.6" x14ac:dyDescent="0.3">
      <c r="B20" t="s">
        <v>357</v>
      </c>
      <c r="C20" s="134" t="s">
        <v>685</v>
      </c>
      <c r="U20" s="173"/>
      <c r="V20" s="173"/>
      <c r="W20" s="173"/>
      <c r="X20" s="173"/>
      <c r="Y20" s="173"/>
      <c r="Z20" s="173"/>
      <c r="AA20" s="173"/>
      <c r="AB20" s="173"/>
      <c r="AC20" s="173"/>
      <c r="AD20" s="173"/>
      <c r="AE20" s="173"/>
      <c r="AF20" s="173"/>
      <c r="AG20" s="173"/>
      <c r="AH20" s="173"/>
      <c r="AI20" s="173"/>
      <c r="AJ20" s="173"/>
    </row>
    <row r="21" spans="2:36" x14ac:dyDescent="0.3">
      <c r="C21" t="s">
        <v>562</v>
      </c>
      <c r="D21" t="s">
        <v>644</v>
      </c>
      <c r="U21" s="173"/>
      <c r="V21" s="173"/>
      <c r="W21" s="173"/>
      <c r="X21" s="173"/>
      <c r="Y21" s="173"/>
      <c r="Z21" s="173"/>
      <c r="AA21" s="173"/>
      <c r="AB21" s="173"/>
      <c r="AC21" s="173"/>
      <c r="AD21" s="173"/>
      <c r="AE21" s="173"/>
      <c r="AF21" s="173"/>
      <c r="AG21" s="173"/>
      <c r="AH21" s="173"/>
      <c r="AI21" s="173"/>
      <c r="AJ21" s="173"/>
    </row>
    <row r="22" spans="2:36" x14ac:dyDescent="0.3">
      <c r="C22" t="s">
        <v>563</v>
      </c>
      <c r="D22" t="s">
        <v>643</v>
      </c>
      <c r="U22" s="173"/>
      <c r="V22" s="173"/>
      <c r="W22" s="173"/>
      <c r="X22" s="173"/>
      <c r="Y22" s="173"/>
      <c r="Z22" s="173"/>
      <c r="AA22" s="173"/>
      <c r="AB22" s="173"/>
      <c r="AC22" s="173"/>
      <c r="AD22" s="173"/>
      <c r="AE22" s="173"/>
      <c r="AF22" s="173"/>
      <c r="AG22" s="173"/>
      <c r="AH22" s="173"/>
      <c r="AI22" s="173"/>
      <c r="AJ22" s="173"/>
    </row>
    <row r="23" spans="2:36" x14ac:dyDescent="0.3">
      <c r="C23" t="s">
        <v>564</v>
      </c>
      <c r="D23" s="135" t="s">
        <v>300</v>
      </c>
      <c r="U23" s="173"/>
      <c r="V23" s="173"/>
      <c r="W23" s="173"/>
      <c r="X23" s="173"/>
      <c r="Y23" s="173"/>
      <c r="Z23" s="173"/>
      <c r="AA23" s="173"/>
      <c r="AB23" s="173"/>
      <c r="AC23" s="173"/>
      <c r="AD23" s="173"/>
      <c r="AE23" s="173"/>
      <c r="AF23" s="173"/>
      <c r="AG23" s="173"/>
      <c r="AH23" s="173"/>
      <c r="AI23" s="173"/>
      <c r="AJ23" s="173"/>
    </row>
    <row r="24" spans="2:36" x14ac:dyDescent="0.3">
      <c r="C24" t="s">
        <v>565</v>
      </c>
      <c r="D24" t="s">
        <v>572</v>
      </c>
      <c r="U24" s="173"/>
      <c r="V24" s="173"/>
      <c r="W24" s="173"/>
      <c r="X24" s="173"/>
      <c r="Y24" s="173"/>
      <c r="Z24" s="173"/>
      <c r="AA24" s="173"/>
      <c r="AB24" s="173"/>
      <c r="AC24" s="173"/>
      <c r="AD24" s="173"/>
      <c r="AE24" s="173"/>
      <c r="AF24" s="173"/>
      <c r="AG24" s="173"/>
      <c r="AH24" s="173"/>
      <c r="AI24" s="173"/>
      <c r="AJ24" s="173"/>
    </row>
    <row r="25" spans="2:36" x14ac:dyDescent="0.3">
      <c r="U25" s="173"/>
      <c r="V25" s="173"/>
      <c r="W25" s="173"/>
      <c r="X25" s="173"/>
      <c r="Y25" s="173"/>
      <c r="Z25" s="173"/>
      <c r="AA25" s="173"/>
      <c r="AB25" s="173"/>
      <c r="AC25" s="173"/>
      <c r="AD25" s="173"/>
      <c r="AE25" s="173"/>
      <c r="AF25" s="173"/>
      <c r="AG25" s="173"/>
      <c r="AH25" s="173"/>
      <c r="AI25" s="173"/>
      <c r="AJ25" s="173"/>
    </row>
    <row r="26" spans="2:36" ht="15.6" x14ac:dyDescent="0.3">
      <c r="B26" t="s">
        <v>358</v>
      </c>
      <c r="C26" s="134" t="s">
        <v>826</v>
      </c>
      <c r="U26" s="173"/>
      <c r="V26" s="173"/>
      <c r="W26" s="173"/>
      <c r="X26" s="173"/>
      <c r="Y26" s="173"/>
      <c r="Z26" s="173"/>
      <c r="AA26" s="173"/>
      <c r="AB26" s="173"/>
      <c r="AC26" s="173"/>
      <c r="AD26" s="173"/>
      <c r="AE26" s="173"/>
      <c r="AF26" s="173"/>
      <c r="AG26" s="173"/>
      <c r="AH26" s="173"/>
      <c r="AI26" s="173"/>
      <c r="AJ26" s="173"/>
    </row>
    <row r="27" spans="2:36" x14ac:dyDescent="0.3">
      <c r="C27" t="s">
        <v>562</v>
      </c>
      <c r="D27" t="s">
        <v>822</v>
      </c>
      <c r="U27" s="173"/>
      <c r="V27" s="173"/>
      <c r="W27" s="173"/>
      <c r="X27" s="173"/>
      <c r="Y27" s="173"/>
      <c r="Z27" s="173"/>
      <c r="AA27" s="173"/>
      <c r="AB27" s="173"/>
      <c r="AC27" s="173"/>
      <c r="AD27" s="173"/>
      <c r="AE27" s="173"/>
      <c r="AF27" s="173"/>
      <c r="AG27" s="173"/>
      <c r="AH27" s="173"/>
      <c r="AI27" s="173"/>
      <c r="AJ27" s="173"/>
    </row>
    <row r="28" spans="2:36" x14ac:dyDescent="0.3">
      <c r="C28" t="s">
        <v>563</v>
      </c>
      <c r="D28" t="s">
        <v>823</v>
      </c>
      <c r="U28" s="173"/>
      <c r="V28" s="173"/>
      <c r="W28" s="173"/>
      <c r="X28" s="173"/>
      <c r="Y28" s="173"/>
      <c r="Z28" s="173"/>
      <c r="AA28" s="173"/>
      <c r="AB28" s="173"/>
      <c r="AC28" s="173"/>
      <c r="AD28" s="173"/>
      <c r="AE28" s="173"/>
      <c r="AF28" s="173"/>
      <c r="AG28" s="173"/>
      <c r="AH28" s="173"/>
      <c r="AI28" s="173"/>
      <c r="AJ28" s="173"/>
    </row>
    <row r="29" spans="2:36" x14ac:dyDescent="0.3">
      <c r="C29" t="s">
        <v>564</v>
      </c>
      <c r="D29" t="s">
        <v>573</v>
      </c>
      <c r="U29" s="173"/>
      <c r="V29" s="173"/>
      <c r="W29" s="173"/>
      <c r="X29" s="173"/>
      <c r="Y29" s="173"/>
      <c r="Z29" s="173"/>
      <c r="AA29" s="173"/>
      <c r="AB29" s="173"/>
      <c r="AC29" s="173"/>
      <c r="AD29" s="173"/>
      <c r="AE29" s="173"/>
      <c r="AF29" s="173"/>
      <c r="AG29" s="173"/>
      <c r="AH29" s="173"/>
      <c r="AI29" s="173"/>
      <c r="AJ29" s="173"/>
    </row>
    <row r="30" spans="2:36" x14ac:dyDescent="0.3">
      <c r="C30" t="s">
        <v>565</v>
      </c>
      <c r="D30" t="s">
        <v>824</v>
      </c>
      <c r="U30" s="173"/>
      <c r="V30" s="173"/>
      <c r="W30" s="173"/>
      <c r="X30" s="173"/>
      <c r="Y30" s="173"/>
      <c r="Z30" s="173"/>
      <c r="AA30" s="173"/>
      <c r="AB30" s="173"/>
      <c r="AC30" s="173"/>
      <c r="AD30" s="173"/>
      <c r="AE30" s="173"/>
      <c r="AF30" s="173"/>
      <c r="AG30" s="173"/>
      <c r="AH30" s="173"/>
      <c r="AI30" s="173"/>
      <c r="AJ30" s="173"/>
    </row>
    <row r="31" spans="2:36" x14ac:dyDescent="0.3">
      <c r="C31" t="s">
        <v>576</v>
      </c>
      <c r="D31" t="s">
        <v>825</v>
      </c>
      <c r="U31" s="173"/>
      <c r="V31" s="173"/>
      <c r="W31" s="173"/>
      <c r="X31" s="173"/>
      <c r="Y31" s="173"/>
      <c r="Z31" s="173"/>
      <c r="AA31" s="173"/>
      <c r="AB31" s="173"/>
      <c r="AC31" s="173"/>
      <c r="AD31" s="173"/>
      <c r="AE31" s="173"/>
      <c r="AF31" s="173"/>
      <c r="AG31" s="173"/>
      <c r="AH31" s="173"/>
      <c r="AI31" s="173"/>
      <c r="AJ31" s="173"/>
    </row>
    <row r="32" spans="2:36" x14ac:dyDescent="0.3">
      <c r="D32" t="s">
        <v>577</v>
      </c>
      <c r="U32" s="173"/>
      <c r="V32" s="173"/>
      <c r="W32" s="173"/>
      <c r="X32" s="173"/>
      <c r="Y32" s="173"/>
      <c r="Z32" s="173"/>
      <c r="AA32" s="173"/>
      <c r="AB32" s="173"/>
      <c r="AC32" s="173"/>
      <c r="AD32" s="173"/>
      <c r="AE32" s="173"/>
      <c r="AF32" s="173"/>
      <c r="AG32" s="173"/>
      <c r="AH32" s="173"/>
      <c r="AI32" s="173"/>
      <c r="AJ32" s="173"/>
    </row>
    <row r="33" spans="2:36" x14ac:dyDescent="0.3">
      <c r="U33" s="173"/>
      <c r="V33" s="173"/>
      <c r="W33" s="173"/>
      <c r="X33" s="173"/>
      <c r="Y33" s="173"/>
      <c r="Z33" s="173"/>
      <c r="AA33" s="173"/>
      <c r="AB33" s="173"/>
      <c r="AC33" s="173"/>
      <c r="AD33" s="173"/>
      <c r="AE33" s="173"/>
      <c r="AF33" s="173"/>
      <c r="AG33" s="173"/>
      <c r="AH33" s="173"/>
      <c r="AI33" s="173"/>
      <c r="AJ33" s="173"/>
    </row>
    <row r="34" spans="2:36" x14ac:dyDescent="0.3">
      <c r="D34" s="136" t="s">
        <v>574</v>
      </c>
      <c r="E34" s="136"/>
      <c r="F34" s="136"/>
      <c r="G34" s="136"/>
      <c r="H34" s="136"/>
      <c r="I34" s="136"/>
      <c r="J34" s="136"/>
      <c r="K34" s="136"/>
      <c r="L34" s="136"/>
      <c r="M34" s="6"/>
      <c r="N34" s="6"/>
      <c r="O34" s="6"/>
      <c r="P34" s="6"/>
      <c r="Q34" s="6"/>
      <c r="U34" s="173"/>
      <c r="V34" s="173"/>
      <c r="W34" s="173"/>
      <c r="X34" s="173"/>
      <c r="Y34" s="173"/>
      <c r="Z34" s="173"/>
      <c r="AA34" s="173"/>
      <c r="AB34" s="173"/>
      <c r="AC34" s="173"/>
      <c r="AD34" s="173"/>
      <c r="AE34" s="173"/>
      <c r="AF34" s="173"/>
      <c r="AG34" s="173"/>
      <c r="AH34" s="173"/>
      <c r="AI34" s="173"/>
      <c r="AJ34" s="173"/>
    </row>
    <row r="35" spans="2:36" x14ac:dyDescent="0.3">
      <c r="D35" s="6" t="s">
        <v>301</v>
      </c>
      <c r="E35" s="6"/>
      <c r="F35" s="6"/>
      <c r="G35" s="6"/>
      <c r="H35" s="6"/>
      <c r="I35" s="6"/>
      <c r="J35" s="6"/>
      <c r="K35" s="6"/>
      <c r="L35" s="6"/>
      <c r="M35" s="6"/>
      <c r="N35" s="6"/>
      <c r="O35" s="6"/>
      <c r="P35" s="6"/>
      <c r="Q35" s="6"/>
      <c r="U35" s="173"/>
      <c r="V35" s="173"/>
      <c r="W35" s="173"/>
      <c r="X35" s="173"/>
      <c r="Y35" s="173"/>
      <c r="Z35" s="173"/>
      <c r="AA35" s="173"/>
      <c r="AB35" s="173"/>
      <c r="AC35" s="173"/>
      <c r="AD35" s="173"/>
      <c r="AE35" s="173"/>
      <c r="AF35" s="173"/>
      <c r="AG35" s="173"/>
      <c r="AH35" s="173"/>
      <c r="AI35" s="173"/>
      <c r="AJ35" s="173"/>
    </row>
    <row r="36" spans="2:36" x14ac:dyDescent="0.3">
      <c r="D36" s="6" t="s">
        <v>573</v>
      </c>
      <c r="E36" s="6"/>
      <c r="F36" s="6"/>
      <c r="G36" s="6"/>
      <c r="H36" s="6"/>
      <c r="I36" s="6"/>
      <c r="J36" s="6"/>
      <c r="K36" s="6"/>
      <c r="L36" s="6"/>
      <c r="M36" s="6"/>
      <c r="N36" s="6"/>
      <c r="O36" s="6"/>
      <c r="P36" s="6"/>
      <c r="Q36" s="6"/>
      <c r="U36" s="173"/>
      <c r="V36" s="173" t="s">
        <v>676</v>
      </c>
      <c r="W36" s="173"/>
      <c r="X36" s="173"/>
      <c r="Y36" s="173"/>
      <c r="Z36" s="173"/>
      <c r="AA36" s="173"/>
      <c r="AB36" s="173"/>
      <c r="AC36" s="173"/>
      <c r="AD36" s="173"/>
      <c r="AE36" s="173"/>
      <c r="AF36" s="173"/>
      <c r="AG36" s="173"/>
      <c r="AH36" s="173"/>
      <c r="AI36" s="173"/>
      <c r="AJ36" s="173"/>
    </row>
    <row r="37" spans="2:36" x14ac:dyDescent="0.3">
      <c r="D37" s="6" t="s">
        <v>632</v>
      </c>
      <c r="E37" s="6"/>
      <c r="F37" s="6"/>
      <c r="G37" s="6"/>
      <c r="H37" s="6"/>
      <c r="I37" s="6"/>
      <c r="J37" s="6"/>
      <c r="K37" s="6"/>
      <c r="L37" s="6"/>
      <c r="M37" s="6"/>
      <c r="N37" s="6"/>
      <c r="O37" s="6"/>
      <c r="P37" s="6"/>
      <c r="Q37" s="6"/>
      <c r="U37" s="173"/>
      <c r="V37" s="173"/>
      <c r="W37" s="173"/>
      <c r="X37" s="173"/>
      <c r="Y37" s="173"/>
      <c r="Z37" s="173"/>
      <c r="AA37" s="173"/>
      <c r="AB37" s="173"/>
      <c r="AC37" s="173"/>
      <c r="AD37" s="173"/>
      <c r="AE37" s="173"/>
      <c r="AF37" s="173"/>
      <c r="AG37" s="173"/>
      <c r="AH37" s="173"/>
      <c r="AI37" s="173"/>
      <c r="AJ37" s="173"/>
    </row>
    <row r="38" spans="2:36" x14ac:dyDescent="0.3">
      <c r="D38" s="1"/>
      <c r="U38" s="173"/>
      <c r="V38" s="173"/>
      <c r="W38" s="173"/>
      <c r="X38" s="173"/>
      <c r="Y38" s="173"/>
      <c r="Z38" s="173"/>
      <c r="AA38" s="173"/>
      <c r="AB38" s="173"/>
      <c r="AC38" s="173"/>
      <c r="AD38" s="173"/>
      <c r="AE38" s="173"/>
      <c r="AF38" s="173"/>
      <c r="AG38" s="173"/>
      <c r="AH38" s="173"/>
      <c r="AI38" s="173"/>
      <c r="AJ38" s="173"/>
    </row>
    <row r="39" spans="2:36" x14ac:dyDescent="0.3">
      <c r="D39" s="6" t="s">
        <v>633</v>
      </c>
      <c r="E39" s="6"/>
      <c r="F39" s="6"/>
      <c r="G39" s="6"/>
      <c r="H39" s="6"/>
      <c r="I39" s="6"/>
      <c r="J39" s="6"/>
      <c r="K39" s="6"/>
      <c r="L39" s="6"/>
      <c r="M39" s="6"/>
      <c r="N39" s="6"/>
      <c r="O39" s="6"/>
      <c r="P39" s="6"/>
      <c r="Q39" s="6"/>
      <c r="U39" s="173"/>
      <c r="V39" s="173"/>
      <c r="W39" s="173"/>
      <c r="X39" s="173"/>
      <c r="Y39" s="173"/>
      <c r="Z39" s="173"/>
      <c r="AA39" s="173"/>
      <c r="AB39" s="173"/>
      <c r="AC39" s="173"/>
      <c r="AD39" s="173"/>
      <c r="AE39" s="173"/>
      <c r="AF39" s="173"/>
      <c r="AG39" s="173"/>
      <c r="AH39" s="173"/>
      <c r="AI39" s="173"/>
      <c r="AJ39" s="173"/>
    </row>
    <row r="40" spans="2:36" x14ac:dyDescent="0.3">
      <c r="U40" s="173"/>
      <c r="V40" s="173"/>
      <c r="W40" s="173"/>
      <c r="X40" s="173"/>
      <c r="Y40" s="173"/>
      <c r="Z40" s="173"/>
      <c r="AA40" s="173"/>
      <c r="AB40" s="173"/>
      <c r="AC40" s="173"/>
      <c r="AD40" s="173"/>
      <c r="AE40" s="173"/>
      <c r="AF40" s="173"/>
      <c r="AG40" s="173"/>
      <c r="AH40" s="173"/>
      <c r="AI40" s="173"/>
      <c r="AJ40" s="173"/>
    </row>
    <row r="41" spans="2:36" ht="15.6" x14ac:dyDescent="0.3">
      <c r="B41" t="s">
        <v>575</v>
      </c>
      <c r="C41" s="134" t="s">
        <v>827</v>
      </c>
      <c r="U41" s="173"/>
      <c r="V41" s="173"/>
      <c r="W41" s="173"/>
      <c r="X41" s="173"/>
      <c r="Y41" s="173"/>
      <c r="Z41" s="173"/>
      <c r="AA41" s="173"/>
      <c r="AB41" s="173"/>
      <c r="AC41" s="173"/>
      <c r="AD41" s="173"/>
      <c r="AE41" s="173"/>
      <c r="AF41" s="173"/>
      <c r="AG41" s="173"/>
      <c r="AH41" s="173"/>
      <c r="AI41" s="173"/>
      <c r="AJ41" s="173"/>
    </row>
    <row r="42" spans="2:36" x14ac:dyDescent="0.3">
      <c r="C42" t="s">
        <v>562</v>
      </c>
      <c r="D42" t="s">
        <v>578</v>
      </c>
      <c r="U42" s="173"/>
      <c r="V42" s="173"/>
      <c r="W42" s="173"/>
      <c r="X42" s="173"/>
      <c r="Y42" s="173"/>
      <c r="Z42" s="173"/>
      <c r="AA42" s="173"/>
      <c r="AB42" s="173"/>
      <c r="AC42" s="173"/>
      <c r="AD42" s="173"/>
      <c r="AE42" s="173"/>
      <c r="AF42" s="173"/>
      <c r="AG42" s="173"/>
      <c r="AH42" s="173"/>
      <c r="AI42" s="173"/>
      <c r="AJ42" s="173"/>
    </row>
    <row r="43" spans="2:36" x14ac:dyDescent="0.3">
      <c r="U43" s="173"/>
      <c r="V43" s="173"/>
      <c r="W43" s="173"/>
      <c r="X43" s="173"/>
      <c r="Y43" s="173"/>
      <c r="Z43" s="173"/>
      <c r="AA43" s="173"/>
      <c r="AB43" s="173"/>
      <c r="AC43" s="173"/>
      <c r="AD43" s="173"/>
      <c r="AE43" s="173"/>
      <c r="AF43" s="173"/>
      <c r="AG43" s="173"/>
      <c r="AH43" s="173"/>
      <c r="AI43" s="173"/>
      <c r="AJ43" s="173"/>
    </row>
    <row r="44" spans="2:36" x14ac:dyDescent="0.3">
      <c r="U44" s="173"/>
      <c r="V44" s="173"/>
      <c r="W44" s="173"/>
      <c r="X44" s="173"/>
      <c r="Y44" s="173"/>
      <c r="Z44" s="173"/>
      <c r="AA44" s="173"/>
      <c r="AB44" s="173"/>
      <c r="AC44" s="173"/>
      <c r="AD44" s="173"/>
      <c r="AE44" s="173"/>
      <c r="AF44" s="173"/>
      <c r="AG44" s="173"/>
      <c r="AH44" s="173"/>
      <c r="AI44" s="173"/>
      <c r="AJ44" s="173"/>
    </row>
    <row r="45" spans="2:36" x14ac:dyDescent="0.3">
      <c r="U45" s="173"/>
      <c r="V45" s="173"/>
      <c r="W45" s="173"/>
      <c r="X45" s="173"/>
      <c r="Y45" s="173"/>
      <c r="Z45" s="173"/>
      <c r="AA45" s="173"/>
      <c r="AB45" s="173"/>
      <c r="AC45" s="173"/>
      <c r="AD45" s="173"/>
      <c r="AE45" s="173"/>
      <c r="AF45" s="173"/>
      <c r="AG45" s="173"/>
      <c r="AH45" s="173"/>
      <c r="AI45" s="173"/>
      <c r="AJ45" s="173"/>
    </row>
    <row r="46" spans="2:36" x14ac:dyDescent="0.3">
      <c r="U46" s="173"/>
      <c r="V46" s="173"/>
      <c r="W46" s="173"/>
      <c r="X46" s="173"/>
      <c r="Y46" s="173"/>
      <c r="Z46" s="173"/>
      <c r="AA46" s="173"/>
      <c r="AB46" s="173"/>
      <c r="AC46" s="173"/>
      <c r="AD46" s="173"/>
      <c r="AE46" s="173"/>
      <c r="AF46" s="173"/>
      <c r="AG46" s="173"/>
      <c r="AH46" s="173"/>
      <c r="AI46" s="173"/>
      <c r="AJ46" s="173"/>
    </row>
    <row r="47" spans="2:36" x14ac:dyDescent="0.3">
      <c r="U47" s="173"/>
      <c r="V47" s="173"/>
      <c r="W47" s="173"/>
      <c r="X47" s="173"/>
      <c r="Y47" s="173"/>
      <c r="Z47" s="173"/>
      <c r="AA47" s="173"/>
      <c r="AB47" s="173"/>
      <c r="AC47" s="173"/>
      <c r="AD47" s="173"/>
      <c r="AE47" s="173"/>
      <c r="AF47" s="173"/>
      <c r="AG47" s="173"/>
      <c r="AH47" s="173"/>
      <c r="AI47" s="173"/>
      <c r="AJ47" s="173"/>
    </row>
    <row r="48" spans="2:36" x14ac:dyDescent="0.3">
      <c r="U48" s="173"/>
      <c r="V48" s="173"/>
      <c r="W48" s="173"/>
      <c r="X48" s="173"/>
      <c r="Y48" s="173"/>
      <c r="Z48" s="173"/>
      <c r="AA48" s="173"/>
      <c r="AB48" s="173"/>
      <c r="AC48" s="173"/>
      <c r="AD48" s="173"/>
      <c r="AE48" s="173"/>
      <c r="AF48" s="173"/>
      <c r="AG48" s="173"/>
      <c r="AH48" s="173"/>
      <c r="AI48" s="173"/>
      <c r="AJ48" s="173"/>
    </row>
    <row r="49" spans="1:36" x14ac:dyDescent="0.3">
      <c r="D49" t="s">
        <v>582</v>
      </c>
      <c r="U49" s="173"/>
      <c r="V49" s="173"/>
      <c r="W49" s="173"/>
      <c r="X49" s="173"/>
      <c r="Y49" s="173"/>
      <c r="Z49" s="173"/>
      <c r="AA49" s="173"/>
      <c r="AB49" s="173"/>
      <c r="AC49" s="173"/>
      <c r="AD49" s="173"/>
      <c r="AE49" s="173"/>
      <c r="AF49" s="173"/>
      <c r="AG49" s="173"/>
      <c r="AH49" s="173"/>
      <c r="AI49" s="173"/>
      <c r="AJ49" s="173"/>
    </row>
    <row r="50" spans="1:36" x14ac:dyDescent="0.3">
      <c r="U50" s="173"/>
      <c r="V50" s="173"/>
      <c r="W50" s="173"/>
      <c r="X50" s="173"/>
      <c r="Y50" s="173"/>
      <c r="Z50" s="173"/>
      <c r="AA50" s="173"/>
      <c r="AB50" s="173"/>
      <c r="AC50" s="173"/>
      <c r="AD50" s="173"/>
      <c r="AE50" s="173"/>
      <c r="AF50" s="173"/>
      <c r="AG50" s="173"/>
      <c r="AH50" s="173"/>
      <c r="AI50" s="173"/>
      <c r="AJ50" s="173"/>
    </row>
    <row r="51" spans="1:36" ht="15.6" x14ac:dyDescent="0.3">
      <c r="B51" t="s">
        <v>581</v>
      </c>
      <c r="C51" s="134" t="s">
        <v>828</v>
      </c>
      <c r="P51" s="210" t="s">
        <v>797</v>
      </c>
      <c r="Q51" t="s">
        <v>799</v>
      </c>
      <c r="U51" s="173"/>
      <c r="V51" s="173"/>
      <c r="W51" s="173"/>
      <c r="X51" s="173"/>
      <c r="Y51" s="173"/>
      <c r="Z51" s="173"/>
      <c r="AA51" s="173"/>
      <c r="AB51" s="173"/>
      <c r="AC51" s="173"/>
      <c r="AD51" s="173"/>
      <c r="AE51" s="173"/>
      <c r="AF51" s="173"/>
      <c r="AG51" s="173"/>
      <c r="AH51" s="173"/>
      <c r="AI51" s="173"/>
      <c r="AJ51" s="173"/>
    </row>
    <row r="52" spans="1:36" x14ac:dyDescent="0.3">
      <c r="D52" t="s">
        <v>585</v>
      </c>
      <c r="U52" s="173"/>
      <c r="V52" s="173"/>
      <c r="W52" s="173"/>
      <c r="X52" s="173"/>
      <c r="Y52" s="173"/>
      <c r="Z52" s="173"/>
      <c r="AA52" s="173"/>
      <c r="AB52" s="173"/>
      <c r="AC52" s="173"/>
      <c r="AD52" s="173"/>
      <c r="AE52" s="173"/>
      <c r="AF52" s="173"/>
      <c r="AG52" s="173"/>
      <c r="AH52" s="173"/>
      <c r="AI52" s="173"/>
      <c r="AJ52" s="173"/>
    </row>
    <row r="53" spans="1:36" x14ac:dyDescent="0.3">
      <c r="D53" s="14" t="s">
        <v>362</v>
      </c>
      <c r="U53" s="173"/>
      <c r="V53" s="173"/>
      <c r="W53" s="173"/>
      <c r="X53" s="173"/>
      <c r="Y53" s="173"/>
      <c r="Z53" s="173"/>
      <c r="AA53" s="173"/>
      <c r="AB53" s="173"/>
      <c r="AC53" s="173"/>
      <c r="AD53" s="173"/>
      <c r="AE53" s="173"/>
      <c r="AF53" s="173"/>
      <c r="AG53" s="173"/>
      <c r="AH53" s="173"/>
      <c r="AI53" s="173"/>
      <c r="AJ53" s="173"/>
    </row>
    <row r="54" spans="1:36" x14ac:dyDescent="0.3">
      <c r="D54" s="14" t="s">
        <v>361</v>
      </c>
      <c r="U54" s="173"/>
      <c r="V54" s="173"/>
      <c r="W54" s="173"/>
      <c r="X54" s="173"/>
      <c r="Y54" s="173"/>
      <c r="Z54" s="173"/>
      <c r="AA54" s="173"/>
      <c r="AB54" s="173"/>
      <c r="AC54" s="173"/>
      <c r="AD54" s="173"/>
      <c r="AE54" s="173"/>
      <c r="AF54" s="173"/>
      <c r="AG54" s="173"/>
      <c r="AH54" s="173"/>
      <c r="AI54" s="173"/>
      <c r="AJ54" s="173"/>
    </row>
    <row r="55" spans="1:36" x14ac:dyDescent="0.3">
      <c r="D55" s="14" t="s">
        <v>584</v>
      </c>
      <c r="U55" s="173"/>
      <c r="V55" s="173"/>
      <c r="W55" s="173"/>
      <c r="X55" s="173"/>
      <c r="Y55" s="173"/>
      <c r="Z55" s="173"/>
      <c r="AA55" s="173"/>
      <c r="AB55" s="173"/>
      <c r="AC55" s="173"/>
      <c r="AD55" s="173"/>
      <c r="AE55" s="173"/>
      <c r="AF55" s="173"/>
      <c r="AG55" s="173"/>
      <c r="AH55" s="173"/>
      <c r="AI55" s="173"/>
      <c r="AJ55" s="173"/>
    </row>
    <row r="56" spans="1:36" x14ac:dyDescent="0.3">
      <c r="U56" s="173"/>
      <c r="V56" s="173"/>
      <c r="W56" s="173"/>
      <c r="X56" s="173"/>
      <c r="Y56" s="173"/>
      <c r="Z56" s="173"/>
      <c r="AA56" s="173"/>
      <c r="AB56" s="173"/>
      <c r="AC56" s="173"/>
      <c r="AD56" s="173"/>
      <c r="AE56" s="173"/>
      <c r="AF56" s="173"/>
      <c r="AG56" s="173"/>
      <c r="AH56" s="173"/>
      <c r="AI56" s="173"/>
      <c r="AJ56" s="173"/>
    </row>
    <row r="57" spans="1:36" x14ac:dyDescent="0.3">
      <c r="A57" s="213" t="s">
        <v>281</v>
      </c>
      <c r="C57" s="136" t="s">
        <v>583</v>
      </c>
      <c r="D57" s="6"/>
      <c r="E57" s="6"/>
      <c r="F57" s="6"/>
      <c r="G57" s="6"/>
      <c r="H57" s="6"/>
      <c r="I57" s="6"/>
      <c r="J57" s="6"/>
      <c r="K57" s="6"/>
      <c r="L57" s="6"/>
      <c r="M57" s="6"/>
      <c r="N57" s="6"/>
      <c r="O57" s="6"/>
      <c r="P57" s="6"/>
      <c r="Q57" s="6"/>
      <c r="U57" s="173"/>
      <c r="V57" s="173"/>
      <c r="W57" s="173"/>
      <c r="X57" s="173"/>
      <c r="Y57" s="173"/>
      <c r="Z57" s="173"/>
      <c r="AA57" s="173"/>
      <c r="AB57" s="173"/>
      <c r="AC57" s="173"/>
      <c r="AD57" s="173"/>
      <c r="AE57" s="173"/>
      <c r="AF57" s="173"/>
      <c r="AG57" s="173"/>
      <c r="AH57" s="173"/>
      <c r="AI57" s="173"/>
      <c r="AJ57" s="173"/>
    </row>
    <row r="58" spans="1:36" x14ac:dyDescent="0.3">
      <c r="C58" t="s">
        <v>562</v>
      </c>
      <c r="D58" t="s">
        <v>598</v>
      </c>
      <c r="U58" s="173"/>
      <c r="V58" s="173"/>
      <c r="W58" s="173"/>
      <c r="X58" s="173"/>
      <c r="Y58" s="173"/>
      <c r="Z58" s="173"/>
      <c r="AA58" s="173"/>
      <c r="AB58" s="173"/>
      <c r="AC58" s="173"/>
      <c r="AD58" s="173"/>
      <c r="AE58" s="173"/>
      <c r="AF58" s="173"/>
      <c r="AG58" s="173"/>
      <c r="AH58" s="173"/>
      <c r="AI58" s="173"/>
      <c r="AJ58" s="173"/>
    </row>
    <row r="59" spans="1:36" x14ac:dyDescent="0.3">
      <c r="D59" t="s">
        <v>634</v>
      </c>
      <c r="U59" s="173"/>
      <c r="V59" s="173"/>
      <c r="W59" s="173"/>
      <c r="X59" s="173"/>
      <c r="Y59" s="173"/>
      <c r="Z59" s="173"/>
      <c r="AA59" s="173"/>
      <c r="AB59" s="173"/>
      <c r="AC59" s="173"/>
      <c r="AD59" s="173"/>
      <c r="AE59" s="173"/>
      <c r="AF59" s="173"/>
      <c r="AG59" s="173"/>
      <c r="AH59" s="173"/>
      <c r="AI59" s="173"/>
      <c r="AJ59" s="173"/>
    </row>
    <row r="60" spans="1:36" x14ac:dyDescent="0.3">
      <c r="U60" s="173"/>
      <c r="V60" s="173" t="s">
        <v>680</v>
      </c>
      <c r="W60" s="173"/>
      <c r="X60" s="173"/>
      <c r="Y60" s="173"/>
      <c r="Z60" s="173"/>
      <c r="AA60" s="173"/>
      <c r="AB60" s="173"/>
      <c r="AC60" s="173"/>
      <c r="AD60" s="173"/>
      <c r="AE60" s="173"/>
      <c r="AF60" s="173"/>
      <c r="AG60" s="173"/>
      <c r="AH60" s="173"/>
      <c r="AI60" s="173"/>
      <c r="AJ60" s="173"/>
    </row>
    <row r="61" spans="1:36" x14ac:dyDescent="0.3">
      <c r="U61" s="173"/>
      <c r="V61" s="173"/>
      <c r="W61" s="173"/>
      <c r="X61" s="173"/>
      <c r="Y61" s="173"/>
      <c r="Z61" s="173"/>
      <c r="AA61" s="173"/>
      <c r="AB61" s="173"/>
      <c r="AC61" s="173"/>
      <c r="AD61" s="173"/>
      <c r="AE61" s="173"/>
      <c r="AF61" s="173"/>
      <c r="AG61" s="173"/>
      <c r="AH61" s="173"/>
      <c r="AI61" s="173"/>
      <c r="AJ61" s="173"/>
    </row>
    <row r="62" spans="1:36" x14ac:dyDescent="0.3">
      <c r="U62" s="173"/>
      <c r="V62" s="173"/>
      <c r="W62" s="173"/>
      <c r="X62" s="173"/>
      <c r="Y62" s="173"/>
      <c r="Z62" s="173"/>
      <c r="AA62" s="173"/>
      <c r="AB62" s="173"/>
      <c r="AC62" s="173"/>
      <c r="AD62" s="173"/>
      <c r="AE62" s="173"/>
      <c r="AF62" s="173"/>
      <c r="AG62" s="173"/>
      <c r="AH62" s="173"/>
      <c r="AI62" s="173"/>
      <c r="AJ62" s="173"/>
    </row>
    <row r="63" spans="1:36" x14ac:dyDescent="0.3">
      <c r="U63" s="173"/>
      <c r="V63" s="173"/>
      <c r="W63" s="173"/>
      <c r="X63" s="173"/>
      <c r="Y63" s="173"/>
      <c r="Z63" s="173"/>
      <c r="AA63" s="173"/>
      <c r="AB63" s="173"/>
      <c r="AC63" s="173"/>
      <c r="AD63" s="173"/>
      <c r="AE63" s="173"/>
      <c r="AF63" s="173"/>
      <c r="AG63" s="173"/>
      <c r="AH63" s="173"/>
      <c r="AI63" s="173"/>
      <c r="AJ63" s="173"/>
    </row>
    <row r="64" spans="1:36" x14ac:dyDescent="0.3">
      <c r="U64" s="173"/>
      <c r="V64" s="173"/>
      <c r="W64" s="173"/>
      <c r="X64" s="173"/>
      <c r="Y64" s="173"/>
      <c r="Z64" s="173"/>
      <c r="AA64" s="173"/>
      <c r="AB64" s="173"/>
      <c r="AC64" s="173"/>
      <c r="AD64" s="173"/>
      <c r="AE64" s="173"/>
      <c r="AF64" s="173"/>
      <c r="AG64" s="173"/>
      <c r="AH64" s="173"/>
      <c r="AI64" s="173"/>
      <c r="AJ64" s="173"/>
    </row>
    <row r="65" spans="3:36" x14ac:dyDescent="0.3">
      <c r="U65" s="173"/>
      <c r="V65" s="173"/>
      <c r="W65" s="173"/>
      <c r="X65" s="173"/>
      <c r="Y65" s="173"/>
      <c r="Z65" s="173"/>
      <c r="AA65" s="173"/>
      <c r="AB65" s="173"/>
      <c r="AC65" s="173"/>
      <c r="AD65" s="173"/>
      <c r="AE65" s="173"/>
      <c r="AF65" s="173"/>
      <c r="AG65" s="173"/>
      <c r="AH65" s="173"/>
      <c r="AI65" s="173"/>
      <c r="AJ65" s="173"/>
    </row>
    <row r="66" spans="3:36" x14ac:dyDescent="0.3">
      <c r="U66" s="173"/>
      <c r="V66" s="173"/>
      <c r="W66" s="173"/>
      <c r="X66" s="173"/>
      <c r="Y66" s="173"/>
      <c r="Z66" s="173"/>
      <c r="AA66" s="173"/>
      <c r="AB66" s="173"/>
      <c r="AC66" s="173"/>
      <c r="AD66" s="173"/>
      <c r="AE66" s="173"/>
      <c r="AF66" s="173"/>
      <c r="AG66" s="173"/>
      <c r="AH66" s="173"/>
      <c r="AI66" s="173"/>
      <c r="AJ66" s="173"/>
    </row>
    <row r="67" spans="3:36" x14ac:dyDescent="0.3">
      <c r="U67" s="173"/>
      <c r="V67" s="173"/>
      <c r="W67" s="173"/>
      <c r="X67" s="173"/>
      <c r="Y67" s="173"/>
      <c r="Z67" s="173"/>
      <c r="AA67" s="173"/>
      <c r="AB67" s="173"/>
      <c r="AC67" s="173"/>
      <c r="AD67" s="173"/>
      <c r="AE67" s="173"/>
      <c r="AF67" s="173"/>
      <c r="AG67" s="173"/>
      <c r="AH67" s="173"/>
      <c r="AI67" s="173"/>
      <c r="AJ67" s="173"/>
    </row>
    <row r="68" spans="3:36" x14ac:dyDescent="0.3">
      <c r="C68" t="s">
        <v>563</v>
      </c>
      <c r="D68" t="s">
        <v>593</v>
      </c>
      <c r="U68" s="173"/>
      <c r="V68" s="173"/>
      <c r="W68" s="173"/>
      <c r="X68" s="173"/>
      <c r="Y68" s="173"/>
      <c r="Z68" s="173"/>
      <c r="AA68" s="173"/>
      <c r="AB68" s="173"/>
      <c r="AC68" s="173"/>
      <c r="AD68" s="173"/>
      <c r="AE68" s="173"/>
      <c r="AF68" s="173"/>
      <c r="AG68" s="173"/>
      <c r="AH68" s="173"/>
      <c r="AI68" s="173"/>
      <c r="AJ68" s="173"/>
    </row>
    <row r="69" spans="3:36" x14ac:dyDescent="0.3">
      <c r="D69" t="s">
        <v>630</v>
      </c>
      <c r="U69" s="173"/>
      <c r="V69" s="173"/>
      <c r="W69" s="173"/>
      <c r="X69" s="173"/>
      <c r="Y69" s="173"/>
      <c r="Z69" s="173"/>
      <c r="AA69" s="173"/>
      <c r="AB69" s="173"/>
      <c r="AC69" s="173"/>
      <c r="AD69" s="173"/>
      <c r="AE69" s="173"/>
      <c r="AF69" s="173"/>
      <c r="AG69" s="173"/>
      <c r="AH69" s="173"/>
      <c r="AI69" s="173"/>
      <c r="AJ69" s="173"/>
    </row>
    <row r="70" spans="3:36" x14ac:dyDescent="0.3">
      <c r="U70" s="173"/>
      <c r="V70" s="173"/>
      <c r="W70" s="173"/>
      <c r="X70" s="173"/>
      <c r="Y70" s="173"/>
      <c r="Z70" s="173"/>
      <c r="AA70" s="173"/>
      <c r="AB70" s="173"/>
      <c r="AC70" s="173"/>
      <c r="AD70" s="173"/>
      <c r="AE70" s="173"/>
      <c r="AF70" s="173"/>
      <c r="AG70" s="173"/>
      <c r="AH70" s="173"/>
      <c r="AI70" s="173"/>
      <c r="AJ70" s="173"/>
    </row>
    <row r="71" spans="3:36" x14ac:dyDescent="0.3">
      <c r="C71" t="s">
        <v>564</v>
      </c>
      <c r="D71" t="s">
        <v>599</v>
      </c>
      <c r="U71" s="173"/>
      <c r="V71" s="173"/>
      <c r="W71" s="173"/>
      <c r="X71" s="173"/>
      <c r="Y71" s="173"/>
      <c r="Z71" s="173"/>
      <c r="AA71" s="173"/>
      <c r="AB71" s="173"/>
      <c r="AC71" s="173"/>
      <c r="AD71" s="173"/>
      <c r="AE71" s="173"/>
      <c r="AF71" s="173"/>
      <c r="AG71" s="173"/>
      <c r="AH71" s="173"/>
      <c r="AI71" s="173"/>
      <c r="AJ71" s="173"/>
    </row>
    <row r="72" spans="3:36" x14ac:dyDescent="0.3">
      <c r="D72" t="s">
        <v>594</v>
      </c>
      <c r="U72" s="173"/>
      <c r="V72" s="173"/>
      <c r="W72" s="173"/>
      <c r="X72" s="173"/>
      <c r="Y72" s="173"/>
      <c r="Z72" s="173"/>
      <c r="AA72" s="173"/>
      <c r="AB72" s="173"/>
      <c r="AC72" s="173"/>
      <c r="AD72" s="173"/>
      <c r="AE72" s="173"/>
      <c r="AF72" s="173"/>
      <c r="AG72" s="173"/>
      <c r="AH72" s="173"/>
      <c r="AI72" s="173"/>
      <c r="AJ72" s="173"/>
    </row>
    <row r="73" spans="3:36" x14ac:dyDescent="0.3">
      <c r="D73" t="s">
        <v>595</v>
      </c>
      <c r="U73" s="173"/>
      <c r="V73" s="173"/>
      <c r="W73" s="173"/>
      <c r="X73" s="173"/>
      <c r="Y73" s="173"/>
      <c r="Z73" s="173"/>
      <c r="AA73" s="173"/>
      <c r="AB73" s="173"/>
      <c r="AC73" s="173"/>
      <c r="AD73" s="173"/>
      <c r="AE73" s="173"/>
      <c r="AF73" s="173"/>
      <c r="AG73" s="173"/>
      <c r="AH73" s="173"/>
      <c r="AI73" s="173"/>
      <c r="AJ73" s="173"/>
    </row>
    <row r="74" spans="3:36" x14ac:dyDescent="0.3">
      <c r="D74" t="s">
        <v>596</v>
      </c>
      <c r="U74" s="173"/>
      <c r="V74" s="173"/>
      <c r="W74" s="173"/>
      <c r="X74" s="173"/>
      <c r="Y74" s="173"/>
      <c r="Z74" s="173"/>
      <c r="AA74" s="173"/>
      <c r="AB74" s="173"/>
      <c r="AC74" s="173"/>
      <c r="AD74" s="173"/>
      <c r="AE74" s="173"/>
      <c r="AF74" s="173"/>
      <c r="AG74" s="173"/>
      <c r="AH74" s="173"/>
      <c r="AI74" s="173"/>
      <c r="AJ74" s="173"/>
    </row>
    <row r="75" spans="3:36" x14ac:dyDescent="0.3">
      <c r="D75" t="s">
        <v>597</v>
      </c>
      <c r="U75" s="173"/>
      <c r="V75" s="173"/>
      <c r="W75" s="173"/>
      <c r="X75" s="173"/>
      <c r="Y75" s="173"/>
      <c r="Z75" s="173"/>
      <c r="AA75" s="173"/>
      <c r="AB75" s="173"/>
      <c r="AC75" s="173"/>
      <c r="AD75" s="173"/>
      <c r="AE75" s="173"/>
      <c r="AF75" s="173"/>
      <c r="AG75" s="173"/>
      <c r="AH75" s="173"/>
      <c r="AI75" s="173"/>
      <c r="AJ75" s="173"/>
    </row>
    <row r="76" spans="3:36" x14ac:dyDescent="0.3">
      <c r="U76" s="173"/>
      <c r="V76" s="173"/>
      <c r="W76" s="173"/>
      <c r="X76" s="173"/>
      <c r="Y76" s="173"/>
      <c r="Z76" s="173"/>
      <c r="AA76" s="173"/>
      <c r="AB76" s="173"/>
      <c r="AC76" s="173"/>
      <c r="AD76" s="173"/>
      <c r="AE76" s="173"/>
      <c r="AF76" s="173"/>
      <c r="AG76" s="173"/>
      <c r="AH76" s="173"/>
      <c r="AI76" s="173"/>
      <c r="AJ76" s="173"/>
    </row>
    <row r="77" spans="3:36" x14ac:dyDescent="0.3">
      <c r="C77" t="s">
        <v>565</v>
      </c>
      <c r="D77" t="s">
        <v>600</v>
      </c>
      <c r="U77" s="173"/>
      <c r="V77" s="173"/>
      <c r="W77" s="173"/>
      <c r="X77" s="173"/>
      <c r="Y77" s="173"/>
      <c r="Z77" s="173"/>
      <c r="AA77" s="173"/>
      <c r="AB77" s="173"/>
      <c r="AC77" s="173"/>
      <c r="AD77" s="173"/>
      <c r="AE77" s="173"/>
      <c r="AF77" s="173"/>
      <c r="AG77" s="173"/>
      <c r="AH77" s="173"/>
      <c r="AI77" s="173"/>
      <c r="AJ77" s="173"/>
    </row>
    <row r="78" spans="3:36" x14ac:dyDescent="0.3">
      <c r="D78" t="s">
        <v>601</v>
      </c>
      <c r="U78" s="173"/>
      <c r="V78" s="173"/>
      <c r="W78" s="173"/>
      <c r="X78" s="173"/>
      <c r="Y78" s="173"/>
      <c r="Z78" s="173"/>
      <c r="AA78" s="173"/>
      <c r="AB78" s="173"/>
      <c r="AC78" s="173"/>
      <c r="AD78" s="173"/>
      <c r="AE78" s="173"/>
      <c r="AF78" s="173"/>
      <c r="AG78" s="173"/>
      <c r="AH78" s="173"/>
      <c r="AI78" s="173"/>
      <c r="AJ78" s="173"/>
    </row>
    <row r="79" spans="3:36" x14ac:dyDescent="0.3">
      <c r="D79" t="s">
        <v>602</v>
      </c>
      <c r="U79" s="173"/>
      <c r="V79" s="173"/>
      <c r="W79" s="173"/>
      <c r="X79" s="173"/>
      <c r="Y79" s="173"/>
      <c r="Z79" s="173"/>
      <c r="AA79" s="173"/>
      <c r="AB79" s="173"/>
      <c r="AC79" s="173"/>
      <c r="AD79" s="173"/>
      <c r="AE79" s="173"/>
      <c r="AF79" s="173"/>
      <c r="AG79" s="173"/>
      <c r="AH79" s="173"/>
      <c r="AI79" s="173"/>
      <c r="AJ79" s="173"/>
    </row>
    <row r="80" spans="3:36" x14ac:dyDescent="0.3">
      <c r="D80" t="s">
        <v>603</v>
      </c>
      <c r="U80" s="173"/>
      <c r="V80" s="173"/>
      <c r="W80" s="173"/>
      <c r="X80" s="173"/>
      <c r="Y80" s="173"/>
      <c r="Z80" s="173"/>
      <c r="AA80" s="173"/>
      <c r="AB80" s="173"/>
      <c r="AC80" s="173"/>
      <c r="AD80" s="173"/>
      <c r="AE80" s="173"/>
      <c r="AF80" s="173"/>
      <c r="AG80" s="173"/>
      <c r="AH80" s="173"/>
      <c r="AI80" s="173"/>
      <c r="AJ80" s="173"/>
    </row>
    <row r="81" spans="1:36" x14ac:dyDescent="0.3">
      <c r="D81" t="s">
        <v>604</v>
      </c>
      <c r="U81" s="173"/>
      <c r="V81" s="173"/>
      <c r="W81" s="173"/>
      <c r="X81" s="173"/>
      <c r="Y81" s="173"/>
      <c r="Z81" s="173"/>
      <c r="AA81" s="173"/>
      <c r="AB81" s="173"/>
      <c r="AC81" s="173"/>
      <c r="AD81" s="173"/>
      <c r="AE81" s="173"/>
      <c r="AF81" s="173"/>
      <c r="AG81" s="173"/>
      <c r="AH81" s="173"/>
      <c r="AI81" s="173"/>
      <c r="AJ81" s="173"/>
    </row>
    <row r="82" spans="1:36" x14ac:dyDescent="0.3">
      <c r="U82" s="173"/>
      <c r="V82" s="173"/>
      <c r="W82" s="173"/>
      <c r="X82" s="173"/>
      <c r="Y82" s="173"/>
      <c r="Z82" s="173"/>
      <c r="AA82" s="173"/>
      <c r="AB82" s="173"/>
      <c r="AC82" s="173"/>
      <c r="AD82" s="173"/>
      <c r="AE82" s="173"/>
      <c r="AF82" s="173"/>
      <c r="AG82" s="173"/>
      <c r="AH82" s="173"/>
      <c r="AI82" s="173"/>
      <c r="AJ82" s="173"/>
    </row>
    <row r="83" spans="1:36" x14ac:dyDescent="0.3">
      <c r="A83" s="213" t="s">
        <v>281</v>
      </c>
      <c r="C83" s="136" t="s">
        <v>605</v>
      </c>
      <c r="D83" s="6"/>
      <c r="E83" s="6"/>
      <c r="F83" s="6"/>
      <c r="G83" s="6"/>
      <c r="H83" s="6"/>
      <c r="I83" s="6"/>
      <c r="J83" s="6"/>
      <c r="K83" s="6"/>
      <c r="L83" s="6"/>
      <c r="M83" s="6"/>
      <c r="N83" s="6"/>
      <c r="O83" s="6"/>
      <c r="P83" s="6"/>
      <c r="Q83" s="6"/>
      <c r="U83" s="173"/>
      <c r="V83" s="173" t="s">
        <v>681</v>
      </c>
      <c r="W83" s="173"/>
      <c r="X83" s="173"/>
      <c r="Y83" s="173"/>
      <c r="Z83" s="173"/>
      <c r="AA83" s="173"/>
      <c r="AB83" s="173"/>
      <c r="AC83" s="173"/>
      <c r="AD83" s="173"/>
      <c r="AE83" s="173"/>
      <c r="AF83" s="173"/>
      <c r="AG83" s="173"/>
      <c r="AH83" s="173"/>
      <c r="AI83" s="173"/>
      <c r="AJ83" s="173"/>
    </row>
    <row r="84" spans="1:36" x14ac:dyDescent="0.3">
      <c r="C84" s="14" t="s">
        <v>562</v>
      </c>
      <c r="D84" t="s">
        <v>610</v>
      </c>
      <c r="U84" s="173"/>
      <c r="V84" s="173"/>
      <c r="W84" s="173"/>
      <c r="X84" s="173"/>
      <c r="Y84" s="173"/>
      <c r="Z84" s="173"/>
      <c r="AA84" s="173"/>
      <c r="AB84" s="173"/>
      <c r="AC84" s="173"/>
      <c r="AD84" s="173"/>
      <c r="AE84" s="173"/>
      <c r="AF84" s="173"/>
      <c r="AG84" s="173"/>
      <c r="AH84" s="173"/>
      <c r="AI84" s="173"/>
      <c r="AJ84" s="173"/>
    </row>
    <row r="85" spans="1:36" x14ac:dyDescent="0.3">
      <c r="D85" s="150" t="s">
        <v>370</v>
      </c>
      <c r="E85" s="122"/>
      <c r="U85" s="173"/>
      <c r="V85" s="173"/>
      <c r="W85" s="173"/>
      <c r="X85" s="173"/>
      <c r="Y85" s="173"/>
      <c r="Z85" s="173"/>
      <c r="AA85" s="173"/>
      <c r="AB85" s="173"/>
      <c r="AC85" s="173"/>
      <c r="AD85" s="173"/>
      <c r="AE85" s="173"/>
      <c r="AF85" s="173"/>
      <c r="AG85" s="173"/>
      <c r="AH85" s="173"/>
      <c r="AI85" s="173"/>
      <c r="AJ85" s="173"/>
    </row>
    <row r="86" spans="1:36" x14ac:dyDescent="0.3">
      <c r="E86" s="122" t="s">
        <v>376</v>
      </c>
      <c r="U86" s="173"/>
      <c r="V86" s="173"/>
      <c r="W86" s="173"/>
      <c r="X86" s="173"/>
      <c r="Y86" s="173"/>
      <c r="Z86" s="173"/>
      <c r="AA86" s="173"/>
      <c r="AB86" s="173"/>
      <c r="AC86" s="173"/>
      <c r="AD86" s="173"/>
      <c r="AE86" s="173"/>
      <c r="AF86" s="173"/>
      <c r="AG86" s="173"/>
      <c r="AH86" s="173"/>
      <c r="AI86" s="173"/>
      <c r="AJ86" s="173"/>
    </row>
    <row r="87" spans="1:36" x14ac:dyDescent="0.3">
      <c r="D87" s="150" t="s">
        <v>422</v>
      </c>
      <c r="E87" s="122"/>
      <c r="U87" s="173"/>
      <c r="V87" s="173"/>
      <c r="W87" s="173"/>
      <c r="X87" s="173"/>
      <c r="Y87" s="173"/>
      <c r="Z87" s="173"/>
      <c r="AA87" s="173"/>
      <c r="AB87" s="173"/>
      <c r="AC87" s="173"/>
      <c r="AD87" s="173"/>
      <c r="AE87" s="173"/>
      <c r="AF87" s="173"/>
      <c r="AG87" s="173"/>
      <c r="AH87" s="173"/>
      <c r="AI87" s="173"/>
      <c r="AJ87" s="173"/>
    </row>
    <row r="88" spans="1:36" x14ac:dyDescent="0.3">
      <c r="E88" s="122" t="s">
        <v>377</v>
      </c>
      <c r="U88" s="173"/>
      <c r="V88" s="173"/>
      <c r="W88" s="173"/>
      <c r="X88" s="173"/>
      <c r="Y88" s="173"/>
      <c r="Z88" s="173"/>
      <c r="AA88" s="173"/>
      <c r="AB88" s="173"/>
      <c r="AC88" s="173"/>
      <c r="AD88" s="173"/>
      <c r="AE88" s="173"/>
      <c r="AF88" s="173"/>
      <c r="AG88" s="173"/>
      <c r="AH88" s="173"/>
      <c r="AI88" s="173"/>
      <c r="AJ88" s="173"/>
    </row>
    <row r="89" spans="1:36" x14ac:dyDescent="0.3">
      <c r="E89" s="122" t="s">
        <v>378</v>
      </c>
      <c r="U89" s="173"/>
      <c r="V89" s="173"/>
      <c r="W89" s="173"/>
      <c r="X89" s="173"/>
      <c r="Y89" s="173"/>
      <c r="Z89" s="173"/>
      <c r="AA89" s="173"/>
      <c r="AB89" s="173"/>
      <c r="AC89" s="173"/>
      <c r="AD89" s="173"/>
      <c r="AE89" s="173"/>
      <c r="AF89" s="173"/>
      <c r="AG89" s="173"/>
      <c r="AH89" s="173"/>
      <c r="AI89" s="173"/>
      <c r="AJ89" s="173"/>
    </row>
    <row r="90" spans="1:36" x14ac:dyDescent="0.3">
      <c r="E90" s="122" t="s">
        <v>379</v>
      </c>
      <c r="U90" s="173"/>
      <c r="V90" s="173"/>
      <c r="W90" s="173"/>
      <c r="X90" s="173"/>
      <c r="Y90" s="173"/>
      <c r="Z90" s="173"/>
      <c r="AA90" s="173"/>
      <c r="AB90" s="173"/>
      <c r="AC90" s="173"/>
      <c r="AD90" s="173"/>
      <c r="AE90" s="173"/>
      <c r="AF90" s="173"/>
      <c r="AG90" s="173"/>
      <c r="AH90" s="173"/>
      <c r="AI90" s="173"/>
      <c r="AJ90" s="173"/>
    </row>
    <row r="91" spans="1:36" x14ac:dyDescent="0.3">
      <c r="E91" s="122" t="s">
        <v>380</v>
      </c>
      <c r="U91" s="173"/>
      <c r="V91" s="173"/>
      <c r="W91" s="173"/>
      <c r="X91" s="173"/>
      <c r="Y91" s="173"/>
      <c r="Z91" s="173"/>
      <c r="AA91" s="173"/>
      <c r="AB91" s="173"/>
      <c r="AC91" s="173"/>
      <c r="AD91" s="173"/>
      <c r="AE91" s="173"/>
      <c r="AF91" s="173"/>
      <c r="AG91" s="173"/>
      <c r="AH91" s="173"/>
      <c r="AI91" s="173"/>
      <c r="AJ91" s="173"/>
    </row>
    <row r="92" spans="1:36" x14ac:dyDescent="0.3">
      <c r="D92" s="150" t="s">
        <v>423</v>
      </c>
      <c r="E92" s="122"/>
      <c r="U92" s="173"/>
      <c r="V92" s="173"/>
      <c r="W92" s="173"/>
      <c r="X92" s="173"/>
      <c r="Y92" s="173"/>
      <c r="Z92" s="173"/>
      <c r="AA92" s="173"/>
      <c r="AB92" s="173"/>
      <c r="AC92" s="173"/>
      <c r="AD92" s="173"/>
      <c r="AE92" s="173"/>
      <c r="AF92" s="173"/>
      <c r="AG92" s="173"/>
      <c r="AH92" s="173"/>
      <c r="AI92" s="173"/>
      <c r="AJ92" s="173"/>
    </row>
    <row r="93" spans="1:36" x14ac:dyDescent="0.3">
      <c r="E93" s="122" t="s">
        <v>191</v>
      </c>
      <c r="U93" s="173"/>
      <c r="V93" s="173"/>
      <c r="W93" s="173"/>
      <c r="X93" s="173"/>
      <c r="Y93" s="173"/>
      <c r="Z93" s="173"/>
      <c r="AA93" s="173"/>
      <c r="AB93" s="173"/>
      <c r="AC93" s="173"/>
      <c r="AD93" s="173"/>
      <c r="AE93" s="173"/>
      <c r="AF93" s="173"/>
      <c r="AG93" s="173"/>
      <c r="AH93" s="173"/>
      <c r="AI93" s="173"/>
      <c r="AJ93" s="173"/>
    </row>
    <row r="94" spans="1:36" x14ac:dyDescent="0.3">
      <c r="E94" s="122" t="s">
        <v>291</v>
      </c>
      <c r="U94" s="173"/>
      <c r="V94" s="173"/>
      <c r="W94" s="173"/>
      <c r="X94" s="173"/>
      <c r="Y94" s="173"/>
      <c r="Z94" s="173"/>
      <c r="AA94" s="173"/>
      <c r="AB94" s="173"/>
      <c r="AC94" s="173"/>
      <c r="AD94" s="173"/>
      <c r="AE94" s="173"/>
      <c r="AF94" s="173"/>
      <c r="AG94" s="173"/>
      <c r="AH94" s="173"/>
      <c r="AI94" s="173"/>
      <c r="AJ94" s="173"/>
    </row>
    <row r="95" spans="1:36" x14ac:dyDescent="0.3">
      <c r="E95" s="122" t="s">
        <v>374</v>
      </c>
      <c r="U95" s="173"/>
      <c r="V95" s="173"/>
      <c r="W95" s="173"/>
      <c r="X95" s="173"/>
      <c r="Y95" s="173"/>
      <c r="Z95" s="173"/>
      <c r="AA95" s="173"/>
      <c r="AB95" s="173"/>
      <c r="AC95" s="173"/>
      <c r="AD95" s="173"/>
      <c r="AE95" s="173"/>
      <c r="AF95" s="173"/>
      <c r="AG95" s="173"/>
      <c r="AH95" s="173"/>
      <c r="AI95" s="173"/>
      <c r="AJ95" s="173"/>
    </row>
    <row r="96" spans="1:36" x14ac:dyDescent="0.3">
      <c r="E96" s="122" t="s">
        <v>373</v>
      </c>
      <c r="U96" s="173"/>
      <c r="V96" s="173"/>
      <c r="W96" s="173"/>
      <c r="X96" s="173"/>
      <c r="Y96" s="173"/>
      <c r="Z96" s="173"/>
      <c r="AA96" s="173"/>
      <c r="AB96" s="173"/>
      <c r="AC96" s="173"/>
      <c r="AD96" s="173"/>
      <c r="AE96" s="173"/>
      <c r="AF96" s="173"/>
      <c r="AG96" s="173"/>
      <c r="AH96" s="173"/>
      <c r="AI96" s="173"/>
      <c r="AJ96" s="173"/>
    </row>
    <row r="97" spans="1:36" x14ac:dyDescent="0.3">
      <c r="D97" s="150" t="s">
        <v>424</v>
      </c>
      <c r="E97" s="9"/>
      <c r="U97" s="173"/>
      <c r="V97" s="173"/>
      <c r="W97" s="173"/>
      <c r="X97" s="173"/>
      <c r="Y97" s="173"/>
      <c r="Z97" s="173"/>
      <c r="AA97" s="173"/>
      <c r="AB97" s="173"/>
      <c r="AC97" s="173"/>
      <c r="AD97" s="173"/>
      <c r="AE97" s="173"/>
      <c r="AF97" s="173"/>
      <c r="AG97" s="173"/>
      <c r="AH97" s="173"/>
      <c r="AI97" s="173"/>
      <c r="AJ97" s="173"/>
    </row>
    <row r="98" spans="1:36" x14ac:dyDescent="0.3">
      <c r="E98" s="122" t="s">
        <v>444</v>
      </c>
      <c r="U98" s="173"/>
      <c r="V98" s="173"/>
      <c r="W98" s="173"/>
      <c r="X98" s="173"/>
      <c r="Y98" s="173"/>
      <c r="Z98" s="173"/>
      <c r="AA98" s="173"/>
      <c r="AB98" s="173"/>
      <c r="AC98" s="173"/>
      <c r="AD98" s="173"/>
      <c r="AE98" s="173"/>
      <c r="AF98" s="173"/>
      <c r="AG98" s="173"/>
      <c r="AH98" s="173"/>
      <c r="AI98" s="173"/>
      <c r="AJ98" s="173"/>
    </row>
    <row r="99" spans="1:36" x14ac:dyDescent="0.3">
      <c r="E99" s="122" t="s">
        <v>445</v>
      </c>
      <c r="U99" s="173"/>
      <c r="V99" s="173"/>
      <c r="W99" s="173"/>
      <c r="X99" s="173"/>
      <c r="Y99" s="173"/>
      <c r="Z99" s="173"/>
      <c r="AA99" s="173"/>
      <c r="AB99" s="173"/>
      <c r="AC99" s="173"/>
      <c r="AD99" s="173"/>
      <c r="AE99" s="173"/>
      <c r="AF99" s="173"/>
      <c r="AG99" s="173"/>
      <c r="AH99" s="173"/>
      <c r="AI99" s="173"/>
      <c r="AJ99" s="173"/>
    </row>
    <row r="100" spans="1:36" x14ac:dyDescent="0.3">
      <c r="E100" s="122" t="s">
        <v>371</v>
      </c>
      <c r="U100" s="173"/>
      <c r="V100" s="173"/>
      <c r="W100" s="173"/>
      <c r="X100" s="173"/>
      <c r="Y100" s="173"/>
      <c r="Z100" s="173"/>
      <c r="AA100" s="173"/>
      <c r="AB100" s="173"/>
      <c r="AC100" s="173"/>
      <c r="AD100" s="173"/>
      <c r="AE100" s="173"/>
      <c r="AF100" s="173"/>
      <c r="AG100" s="173"/>
      <c r="AH100" s="173"/>
      <c r="AI100" s="173"/>
      <c r="AJ100" s="173"/>
    </row>
    <row r="101" spans="1:36" x14ac:dyDescent="0.3">
      <c r="E101" s="122" t="s">
        <v>372</v>
      </c>
      <c r="U101" s="173"/>
      <c r="V101" s="173"/>
      <c r="W101" s="173"/>
      <c r="X101" s="173"/>
      <c r="Y101" s="173"/>
      <c r="Z101" s="173"/>
      <c r="AA101" s="173"/>
      <c r="AB101" s="173"/>
      <c r="AC101" s="173"/>
      <c r="AD101" s="173"/>
      <c r="AE101" s="173"/>
      <c r="AF101" s="173"/>
      <c r="AG101" s="173"/>
      <c r="AH101" s="173"/>
      <c r="AI101" s="173"/>
      <c r="AJ101" s="173"/>
    </row>
    <row r="102" spans="1:36" x14ac:dyDescent="0.3">
      <c r="U102" s="173"/>
      <c r="V102" s="173"/>
      <c r="W102" s="173"/>
      <c r="X102" s="173"/>
      <c r="Y102" s="173"/>
      <c r="Z102" s="173"/>
      <c r="AA102" s="173"/>
      <c r="AB102" s="173"/>
      <c r="AC102" s="173"/>
      <c r="AD102" s="173"/>
      <c r="AE102" s="173"/>
      <c r="AF102" s="173"/>
      <c r="AG102" s="173"/>
      <c r="AH102" s="173"/>
      <c r="AI102" s="173"/>
      <c r="AJ102" s="173"/>
    </row>
    <row r="103" spans="1:36" x14ac:dyDescent="0.3">
      <c r="A103" s="213" t="s">
        <v>281</v>
      </c>
      <c r="C103" s="136" t="s">
        <v>829</v>
      </c>
      <c r="D103" s="6"/>
      <c r="E103" s="6"/>
      <c r="F103" s="6"/>
      <c r="G103" s="6"/>
      <c r="H103" s="6"/>
      <c r="I103" s="6"/>
      <c r="J103" s="6"/>
      <c r="K103" s="6"/>
      <c r="L103" s="6"/>
      <c r="M103" s="6"/>
      <c r="N103" s="6"/>
      <c r="O103" s="6"/>
      <c r="P103" s="209" t="s">
        <v>797</v>
      </c>
      <c r="Q103" s="6" t="s">
        <v>800</v>
      </c>
      <c r="U103" s="173"/>
      <c r="V103" s="173"/>
      <c r="W103" s="173"/>
      <c r="X103" s="173"/>
      <c r="Y103" s="173"/>
      <c r="Z103" s="173"/>
      <c r="AA103" s="173"/>
      <c r="AB103" s="173"/>
      <c r="AC103" s="173"/>
      <c r="AD103" s="173"/>
      <c r="AE103" s="173"/>
      <c r="AF103" s="173"/>
      <c r="AG103" s="173"/>
      <c r="AH103" s="173"/>
      <c r="AI103" s="173"/>
      <c r="AJ103" s="173"/>
    </row>
    <row r="104" spans="1:36" x14ac:dyDescent="0.3">
      <c r="C104" t="s">
        <v>562</v>
      </c>
      <c r="D104" t="s">
        <v>613</v>
      </c>
      <c r="U104" s="173"/>
      <c r="V104" s="173"/>
      <c r="W104" s="173"/>
      <c r="X104" s="173"/>
      <c r="Y104" s="173"/>
      <c r="Z104" s="173"/>
      <c r="AA104" s="173"/>
      <c r="AB104" s="173"/>
      <c r="AC104" s="173"/>
      <c r="AD104" s="173"/>
      <c r="AE104" s="173"/>
      <c r="AF104" s="173"/>
      <c r="AG104" s="173"/>
      <c r="AH104" s="173"/>
      <c r="AI104" s="173"/>
      <c r="AJ104" s="173"/>
    </row>
    <row r="105" spans="1:36" x14ac:dyDescent="0.3">
      <c r="D105" t="s">
        <v>614</v>
      </c>
      <c r="U105" s="173"/>
      <c r="V105" s="173"/>
      <c r="W105" s="173"/>
      <c r="X105" s="173"/>
      <c r="Y105" s="173"/>
      <c r="Z105" s="173"/>
      <c r="AA105" s="173"/>
      <c r="AB105" s="173"/>
      <c r="AC105" s="173"/>
      <c r="AD105" s="173"/>
      <c r="AE105" s="173"/>
      <c r="AF105" s="173"/>
      <c r="AG105" s="173"/>
      <c r="AH105" s="173"/>
      <c r="AI105" s="173"/>
      <c r="AJ105" s="173"/>
    </row>
    <row r="106" spans="1:36" x14ac:dyDescent="0.3">
      <c r="D106" t="s">
        <v>612</v>
      </c>
      <c r="U106" s="173"/>
      <c r="V106" s="173"/>
      <c r="W106" s="173"/>
      <c r="X106" s="173"/>
      <c r="Y106" s="173"/>
      <c r="Z106" s="173"/>
      <c r="AA106" s="173"/>
      <c r="AB106" s="173"/>
      <c r="AC106" s="173"/>
      <c r="AD106" s="173"/>
      <c r="AE106" s="173"/>
      <c r="AF106" s="173"/>
      <c r="AG106" s="173"/>
      <c r="AH106" s="173"/>
      <c r="AI106" s="173"/>
      <c r="AJ106" s="173"/>
    </row>
    <row r="107" spans="1:36" x14ac:dyDescent="0.3">
      <c r="C107" t="s">
        <v>563</v>
      </c>
      <c r="D107" t="s">
        <v>636</v>
      </c>
      <c r="U107" s="173"/>
      <c r="V107" s="173"/>
      <c r="W107" s="173"/>
      <c r="X107" s="173"/>
      <c r="Y107" s="173"/>
      <c r="Z107" s="173"/>
      <c r="AA107" s="173"/>
      <c r="AB107" s="173"/>
      <c r="AC107" s="173"/>
      <c r="AD107" s="173"/>
      <c r="AE107" s="173"/>
      <c r="AF107" s="173"/>
      <c r="AG107" s="173"/>
      <c r="AH107" s="173"/>
      <c r="AI107" s="173"/>
      <c r="AJ107" s="173"/>
    </row>
    <row r="108" spans="1:36" x14ac:dyDescent="0.3">
      <c r="U108" s="173"/>
      <c r="V108" s="173"/>
      <c r="W108" s="173"/>
      <c r="X108" s="173"/>
      <c r="Y108" s="173"/>
      <c r="Z108" s="173"/>
      <c r="AA108" s="173"/>
      <c r="AB108" s="173"/>
      <c r="AC108" s="173"/>
      <c r="AD108" s="173"/>
      <c r="AE108" s="173"/>
      <c r="AF108" s="173"/>
      <c r="AG108" s="173"/>
      <c r="AH108" s="173"/>
      <c r="AI108" s="173"/>
      <c r="AJ108" s="173"/>
    </row>
    <row r="109" spans="1:36" x14ac:dyDescent="0.3">
      <c r="U109" s="173"/>
      <c r="V109" s="173"/>
      <c r="W109" s="173"/>
      <c r="X109" s="173"/>
      <c r="Y109" s="173"/>
      <c r="Z109" s="173"/>
      <c r="AA109" s="173"/>
      <c r="AB109" s="173"/>
      <c r="AC109" s="173"/>
      <c r="AD109" s="173"/>
      <c r="AE109" s="173"/>
      <c r="AF109" s="173"/>
      <c r="AG109" s="173"/>
      <c r="AH109" s="173"/>
      <c r="AI109" s="173"/>
      <c r="AJ109" s="173"/>
    </row>
    <row r="110" spans="1:36" x14ac:dyDescent="0.3">
      <c r="U110" s="173"/>
      <c r="V110" s="173" t="s">
        <v>687</v>
      </c>
      <c r="W110" s="173"/>
      <c r="X110" s="173"/>
      <c r="Y110" s="173"/>
      <c r="Z110" s="173"/>
      <c r="AA110" s="173"/>
      <c r="AB110" s="173"/>
      <c r="AC110" s="173"/>
      <c r="AD110" s="173"/>
      <c r="AE110" s="173"/>
      <c r="AF110" s="173"/>
      <c r="AG110" s="173"/>
      <c r="AH110" s="173"/>
      <c r="AI110" s="173"/>
      <c r="AJ110" s="173"/>
    </row>
    <row r="111" spans="1:36" x14ac:dyDescent="0.3">
      <c r="U111" s="173"/>
      <c r="V111" s="173"/>
      <c r="W111" s="173"/>
      <c r="X111" s="173"/>
      <c r="Y111" s="173"/>
      <c r="Z111" s="173"/>
      <c r="AA111" s="173"/>
      <c r="AB111" s="173"/>
      <c r="AC111" s="173"/>
      <c r="AD111" s="173"/>
      <c r="AE111" s="173"/>
      <c r="AF111" s="173"/>
      <c r="AG111" s="173"/>
      <c r="AH111" s="173"/>
      <c r="AI111" s="173"/>
      <c r="AJ111" s="173"/>
    </row>
    <row r="112" spans="1:36" x14ac:dyDescent="0.3">
      <c r="U112" s="173"/>
      <c r="V112" s="173"/>
      <c r="W112" s="173"/>
      <c r="X112" s="173"/>
      <c r="Y112" s="173"/>
      <c r="Z112" s="173"/>
      <c r="AA112" s="173"/>
      <c r="AB112" s="173"/>
      <c r="AC112" s="173"/>
      <c r="AD112" s="173"/>
      <c r="AE112" s="173"/>
      <c r="AF112" s="173"/>
      <c r="AG112" s="173"/>
      <c r="AH112" s="173"/>
      <c r="AI112" s="173"/>
      <c r="AJ112" s="173"/>
    </row>
    <row r="113" spans="3:36" x14ac:dyDescent="0.3">
      <c r="U113" s="173"/>
      <c r="V113" s="173"/>
      <c r="W113" s="173"/>
      <c r="X113" s="173"/>
      <c r="Y113" s="173"/>
      <c r="Z113" s="173"/>
      <c r="AA113" s="173"/>
      <c r="AB113" s="173"/>
      <c r="AC113" s="173"/>
      <c r="AD113" s="173"/>
      <c r="AE113" s="173"/>
      <c r="AF113" s="173"/>
      <c r="AG113" s="173"/>
      <c r="AH113" s="173"/>
      <c r="AI113" s="173"/>
      <c r="AJ113" s="173"/>
    </row>
    <row r="114" spans="3:36" x14ac:dyDescent="0.3">
      <c r="U114" s="173"/>
      <c r="V114" s="173"/>
      <c r="W114" s="173"/>
      <c r="X114" s="173"/>
      <c r="Y114" s="173"/>
      <c r="Z114" s="173"/>
      <c r="AA114" s="173"/>
      <c r="AB114" s="173"/>
      <c r="AC114" s="173"/>
      <c r="AD114" s="173"/>
      <c r="AE114" s="173"/>
      <c r="AF114" s="173"/>
      <c r="AG114" s="173"/>
      <c r="AH114" s="173"/>
      <c r="AI114" s="173"/>
      <c r="AJ114" s="173"/>
    </row>
    <row r="115" spans="3:36" x14ac:dyDescent="0.3">
      <c r="U115" s="173"/>
      <c r="V115" s="173"/>
      <c r="W115" s="173"/>
      <c r="X115" s="173"/>
      <c r="Y115" s="173"/>
      <c r="Z115" s="173"/>
      <c r="AA115" s="173"/>
      <c r="AB115" s="173"/>
      <c r="AC115" s="173"/>
      <c r="AD115" s="173"/>
      <c r="AE115" s="173"/>
      <c r="AF115" s="173"/>
      <c r="AG115" s="173"/>
      <c r="AH115" s="173"/>
      <c r="AI115" s="173"/>
      <c r="AJ115" s="173"/>
    </row>
    <row r="116" spans="3:36" x14ac:dyDescent="0.3">
      <c r="U116" s="173"/>
      <c r="V116" s="173"/>
      <c r="W116" s="173"/>
      <c r="X116" s="173"/>
      <c r="Y116" s="173"/>
      <c r="Z116" s="173"/>
      <c r="AA116" s="173"/>
      <c r="AB116" s="173"/>
      <c r="AC116" s="173"/>
      <c r="AD116" s="173"/>
      <c r="AE116" s="173"/>
      <c r="AF116" s="173"/>
      <c r="AG116" s="173"/>
      <c r="AH116" s="173"/>
      <c r="AI116" s="173"/>
      <c r="AJ116" s="173"/>
    </row>
    <row r="117" spans="3:36" x14ac:dyDescent="0.3">
      <c r="F117" t="s">
        <v>616</v>
      </c>
      <c r="U117" s="173"/>
      <c r="V117" s="173"/>
      <c r="W117" s="173"/>
      <c r="X117" s="173"/>
      <c r="Y117" s="173"/>
      <c r="Z117" s="173"/>
      <c r="AA117" s="173"/>
      <c r="AB117" s="173"/>
      <c r="AC117" s="173"/>
      <c r="AD117" s="173"/>
      <c r="AE117" s="173"/>
      <c r="AF117" s="173"/>
      <c r="AG117" s="173"/>
      <c r="AH117" s="173"/>
      <c r="AI117" s="173"/>
      <c r="AJ117" s="173"/>
    </row>
    <row r="118" spans="3:36" x14ac:dyDescent="0.3">
      <c r="C118" t="s">
        <v>564</v>
      </c>
      <c r="D118" t="s">
        <v>617</v>
      </c>
      <c r="U118" s="173"/>
      <c r="V118" s="173"/>
      <c r="W118" s="173"/>
      <c r="X118" s="173"/>
      <c r="Y118" s="173"/>
      <c r="Z118" s="173"/>
      <c r="AA118" s="173"/>
      <c r="AB118" s="173"/>
      <c r="AC118" s="173"/>
      <c r="AD118" s="173"/>
      <c r="AE118" s="173"/>
      <c r="AF118" s="173"/>
      <c r="AG118" s="173"/>
      <c r="AH118" s="173"/>
      <c r="AI118" s="173"/>
      <c r="AJ118" s="173"/>
    </row>
    <row r="119" spans="3:36" x14ac:dyDescent="0.3">
      <c r="D119" t="s">
        <v>618</v>
      </c>
      <c r="U119" s="173"/>
      <c r="V119" s="173"/>
      <c r="W119" s="173"/>
      <c r="X119" s="173"/>
      <c r="Y119" s="173"/>
      <c r="Z119" s="173"/>
      <c r="AA119" s="173"/>
      <c r="AB119" s="173"/>
      <c r="AC119" s="173"/>
      <c r="AD119" s="173"/>
      <c r="AE119" s="173"/>
      <c r="AF119" s="173"/>
      <c r="AG119" s="173"/>
      <c r="AH119" s="173"/>
      <c r="AI119" s="173"/>
      <c r="AJ119" s="173"/>
    </row>
    <row r="120" spans="3:36" x14ac:dyDescent="0.3">
      <c r="D120" t="s">
        <v>619</v>
      </c>
      <c r="U120" s="173"/>
      <c r="V120" s="173"/>
      <c r="W120" s="173"/>
      <c r="X120" s="173"/>
      <c r="Y120" s="173"/>
      <c r="Z120" s="173"/>
      <c r="AA120" s="173"/>
      <c r="AB120" s="173"/>
      <c r="AC120" s="173"/>
      <c r="AD120" s="173"/>
      <c r="AE120" s="173"/>
      <c r="AF120" s="173"/>
      <c r="AG120" s="173"/>
      <c r="AH120" s="173"/>
      <c r="AI120" s="173"/>
      <c r="AJ120" s="173"/>
    </row>
    <row r="121" spans="3:36" x14ac:dyDescent="0.3">
      <c r="D121" t="s">
        <v>620</v>
      </c>
      <c r="U121" s="173"/>
      <c r="V121" s="173"/>
      <c r="W121" s="173"/>
      <c r="X121" s="173"/>
      <c r="Y121" s="173"/>
      <c r="Z121" s="173"/>
      <c r="AA121" s="173"/>
      <c r="AB121" s="173"/>
      <c r="AC121" s="173"/>
      <c r="AD121" s="173"/>
      <c r="AE121" s="173"/>
      <c r="AF121" s="173"/>
      <c r="AG121" s="173"/>
      <c r="AH121" s="173"/>
      <c r="AI121" s="173"/>
      <c r="AJ121" s="173"/>
    </row>
    <row r="122" spans="3:36" x14ac:dyDescent="0.3">
      <c r="D122" t="s">
        <v>621</v>
      </c>
      <c r="U122" s="173"/>
      <c r="V122" s="173"/>
      <c r="W122" s="173"/>
      <c r="X122" s="173"/>
      <c r="Y122" s="173"/>
      <c r="Z122" s="173"/>
      <c r="AA122" s="173"/>
      <c r="AB122" s="173"/>
      <c r="AC122" s="173"/>
      <c r="AD122" s="173"/>
      <c r="AE122" s="173"/>
      <c r="AF122" s="173"/>
      <c r="AG122" s="173"/>
      <c r="AH122" s="173"/>
      <c r="AI122" s="173"/>
      <c r="AJ122" s="173"/>
    </row>
    <row r="123" spans="3:36" x14ac:dyDescent="0.3">
      <c r="D123" t="s">
        <v>622</v>
      </c>
      <c r="U123" s="173"/>
      <c r="V123" s="173"/>
      <c r="W123" s="173"/>
      <c r="X123" s="173"/>
      <c r="Y123" s="173"/>
      <c r="Z123" s="173"/>
      <c r="AA123" s="173"/>
      <c r="AB123" s="173"/>
      <c r="AC123" s="173"/>
      <c r="AD123" s="173"/>
      <c r="AE123" s="173"/>
      <c r="AF123" s="173"/>
      <c r="AG123" s="173"/>
      <c r="AH123" s="173"/>
      <c r="AI123" s="173"/>
      <c r="AJ123" s="173"/>
    </row>
    <row r="124" spans="3:36" x14ac:dyDescent="0.3">
      <c r="U124" s="173"/>
      <c r="V124" s="173"/>
      <c r="W124" s="173"/>
      <c r="X124" s="173"/>
      <c r="Y124" s="173"/>
      <c r="Z124" s="173"/>
      <c r="AA124" s="173"/>
      <c r="AB124" s="173"/>
      <c r="AC124" s="173"/>
      <c r="AD124" s="173"/>
      <c r="AE124" s="173"/>
      <c r="AF124" s="173"/>
      <c r="AG124" s="173"/>
      <c r="AH124" s="173"/>
      <c r="AI124" s="173"/>
      <c r="AJ124" s="173"/>
    </row>
    <row r="125" spans="3:36" x14ac:dyDescent="0.3">
      <c r="C125" t="s">
        <v>565</v>
      </c>
      <c r="D125" t="s">
        <v>635</v>
      </c>
      <c r="U125" s="173"/>
      <c r="V125" s="173"/>
      <c r="W125" s="173"/>
      <c r="X125" s="173"/>
      <c r="Y125" s="173"/>
      <c r="Z125" s="173"/>
      <c r="AA125" s="173"/>
      <c r="AB125" s="173"/>
      <c r="AC125" s="173"/>
      <c r="AD125" s="173"/>
      <c r="AE125" s="173"/>
      <c r="AF125" s="173"/>
      <c r="AG125" s="173"/>
      <c r="AH125" s="173"/>
      <c r="AI125" s="173"/>
      <c r="AJ125" s="173"/>
    </row>
    <row r="126" spans="3:36" x14ac:dyDescent="0.3">
      <c r="D126" t="s">
        <v>611</v>
      </c>
      <c r="U126" s="173"/>
      <c r="V126" s="173"/>
      <c r="W126" s="173"/>
      <c r="X126" s="173"/>
      <c r="Y126" s="173"/>
      <c r="Z126" s="173"/>
      <c r="AA126" s="173"/>
      <c r="AB126" s="173"/>
      <c r="AC126" s="173"/>
      <c r="AD126" s="173"/>
      <c r="AE126" s="173"/>
      <c r="AF126" s="173"/>
      <c r="AG126" s="173"/>
      <c r="AH126" s="173"/>
      <c r="AI126" s="173"/>
      <c r="AJ126" s="173"/>
    </row>
    <row r="127" spans="3:36" x14ac:dyDescent="0.3">
      <c r="E127" s="14" t="s">
        <v>332</v>
      </c>
      <c r="U127" s="173"/>
      <c r="V127" s="173"/>
      <c r="W127" s="173"/>
      <c r="X127" s="173"/>
      <c r="Y127" s="173"/>
      <c r="Z127" s="173"/>
      <c r="AA127" s="173"/>
      <c r="AB127" s="173"/>
      <c r="AC127" s="173"/>
      <c r="AD127" s="173"/>
      <c r="AE127" s="173"/>
      <c r="AF127" s="173"/>
      <c r="AG127" s="173"/>
      <c r="AH127" s="173"/>
      <c r="AI127" s="173"/>
      <c r="AJ127" s="173"/>
    </row>
    <row r="128" spans="3:36" x14ac:dyDescent="0.3">
      <c r="E128" s="14" t="s">
        <v>15</v>
      </c>
      <c r="U128" s="173"/>
      <c r="V128" s="173"/>
      <c r="W128" s="173"/>
      <c r="X128" s="173"/>
      <c r="Y128" s="173"/>
      <c r="Z128" s="173"/>
      <c r="AA128" s="173"/>
      <c r="AB128" s="173"/>
      <c r="AC128" s="173"/>
      <c r="AD128" s="173"/>
      <c r="AE128" s="173"/>
      <c r="AF128" s="173"/>
      <c r="AG128" s="173"/>
      <c r="AH128" s="173"/>
      <c r="AI128" s="173"/>
      <c r="AJ128" s="173"/>
    </row>
    <row r="129" spans="4:36" x14ac:dyDescent="0.3">
      <c r="E129" s="14" t="s">
        <v>333</v>
      </c>
      <c r="F129" s="100"/>
      <c r="G129" s="99"/>
      <c r="H129" s="103"/>
      <c r="U129" s="173"/>
      <c r="V129" s="173"/>
      <c r="W129" s="173"/>
      <c r="X129" s="173"/>
      <c r="Y129" s="173"/>
      <c r="Z129" s="173"/>
      <c r="AA129" s="173"/>
      <c r="AB129" s="173"/>
      <c r="AC129" s="173"/>
      <c r="AD129" s="173"/>
      <c r="AE129" s="173"/>
      <c r="AF129" s="173"/>
      <c r="AG129" s="173"/>
      <c r="AH129" s="173"/>
      <c r="AI129" s="173"/>
      <c r="AJ129" s="173"/>
    </row>
    <row r="130" spans="4:36" x14ac:dyDescent="0.3">
      <c r="E130" s="14" t="s">
        <v>334</v>
      </c>
      <c r="F130" s="100"/>
      <c r="G130" s="99"/>
      <c r="H130" s="103"/>
      <c r="U130" s="173"/>
      <c r="V130" s="173"/>
      <c r="W130" s="173"/>
      <c r="X130" s="173"/>
      <c r="Y130" s="173"/>
      <c r="Z130" s="173"/>
      <c r="AA130" s="173"/>
      <c r="AB130" s="173"/>
      <c r="AC130" s="173"/>
      <c r="AD130" s="173"/>
      <c r="AE130" s="173"/>
      <c r="AF130" s="173"/>
      <c r="AG130" s="173"/>
      <c r="AH130" s="173"/>
      <c r="AI130" s="173"/>
      <c r="AJ130" s="173"/>
    </row>
    <row r="131" spans="4:36" x14ac:dyDescent="0.3">
      <c r="E131" s="14" t="s">
        <v>252</v>
      </c>
      <c r="F131" s="103"/>
      <c r="G131" s="99"/>
      <c r="H131" s="103"/>
      <c r="U131" s="173"/>
      <c r="V131" s="173"/>
      <c r="W131" s="173"/>
      <c r="X131" s="173"/>
      <c r="Y131" s="173"/>
      <c r="Z131" s="173"/>
      <c r="AA131" s="173"/>
      <c r="AB131" s="173"/>
      <c r="AC131" s="173"/>
      <c r="AD131" s="173"/>
      <c r="AE131" s="173"/>
      <c r="AF131" s="173"/>
      <c r="AG131" s="173"/>
      <c r="AH131" s="173"/>
      <c r="AI131" s="173"/>
      <c r="AJ131" s="173"/>
    </row>
    <row r="132" spans="4:36" x14ac:dyDescent="0.3">
      <c r="E132" s="14" t="s">
        <v>335</v>
      </c>
      <c r="F132" s="103"/>
      <c r="G132" s="99"/>
      <c r="H132" s="103"/>
      <c r="U132" s="173"/>
      <c r="V132" s="173"/>
      <c r="W132" s="173"/>
      <c r="X132" s="173"/>
      <c r="Y132" s="173"/>
      <c r="Z132" s="173"/>
      <c r="AA132" s="173"/>
      <c r="AB132" s="173"/>
      <c r="AC132" s="173"/>
      <c r="AD132" s="173"/>
      <c r="AE132" s="173"/>
      <c r="AF132" s="173"/>
      <c r="AG132" s="173"/>
      <c r="AH132" s="173"/>
      <c r="AI132" s="173"/>
      <c r="AJ132" s="173"/>
    </row>
    <row r="133" spans="4:36" x14ac:dyDescent="0.3">
      <c r="E133" s="103"/>
      <c r="F133" s="103"/>
      <c r="G133" s="99"/>
      <c r="H133" s="103"/>
      <c r="U133" s="173"/>
      <c r="V133" s="173"/>
      <c r="W133" s="173"/>
      <c r="X133" s="173"/>
      <c r="Y133" s="173"/>
      <c r="Z133" s="173"/>
      <c r="AA133" s="173"/>
      <c r="AB133" s="173"/>
      <c r="AC133" s="173"/>
      <c r="AD133" s="173"/>
      <c r="AE133" s="173"/>
      <c r="AF133" s="173"/>
      <c r="AG133" s="173"/>
      <c r="AH133" s="173"/>
      <c r="AI133" s="173"/>
      <c r="AJ133" s="173"/>
    </row>
    <row r="134" spans="4:36" x14ac:dyDescent="0.3">
      <c r="D134" s="115" t="s">
        <v>623</v>
      </c>
      <c r="E134" s="103"/>
      <c r="F134" s="103"/>
      <c r="G134" s="100"/>
      <c r="H134" s="103"/>
      <c r="I134" s="100"/>
      <c r="J134" s="100"/>
      <c r="K134" s="100"/>
      <c r="U134" s="173"/>
      <c r="V134" s="173"/>
      <c r="W134" s="173"/>
      <c r="X134" s="173"/>
      <c r="Y134" s="173"/>
      <c r="Z134" s="173"/>
      <c r="AA134" s="173"/>
      <c r="AB134" s="173"/>
      <c r="AC134" s="173"/>
      <c r="AD134" s="173"/>
      <c r="AE134" s="173"/>
      <c r="AF134" s="173"/>
      <c r="AG134" s="173"/>
      <c r="AH134" s="173"/>
      <c r="AI134" s="173"/>
      <c r="AJ134" s="173"/>
    </row>
    <row r="135" spans="4:36" x14ac:dyDescent="0.3">
      <c r="D135" s="100"/>
      <c r="E135" s="100" t="s">
        <v>162</v>
      </c>
      <c r="F135" s="103"/>
      <c r="G135" s="100"/>
      <c r="H135" s="103"/>
      <c r="I135" s="100"/>
      <c r="J135" s="100"/>
      <c r="K135" s="100"/>
      <c r="U135" s="173"/>
      <c r="V135" s="173"/>
      <c r="W135" s="173"/>
      <c r="X135" s="173"/>
      <c r="Y135" s="173"/>
      <c r="Z135" s="173"/>
      <c r="AA135" s="173"/>
      <c r="AB135" s="173"/>
      <c r="AC135" s="173"/>
      <c r="AD135" s="173"/>
      <c r="AE135" s="173"/>
      <c r="AF135" s="173"/>
      <c r="AG135" s="173"/>
      <c r="AH135" s="173"/>
      <c r="AI135" s="173"/>
      <c r="AJ135" s="173"/>
    </row>
    <row r="136" spans="4:36" x14ac:dyDescent="0.3">
      <c r="D136" s="100"/>
      <c r="E136" s="100" t="s">
        <v>236</v>
      </c>
      <c r="F136" s="100"/>
      <c r="G136" s="100"/>
      <c r="H136" s="103"/>
      <c r="I136" s="100"/>
      <c r="J136" s="100"/>
      <c r="K136" s="100"/>
      <c r="U136" s="173"/>
      <c r="V136" s="173"/>
      <c r="W136" s="173"/>
      <c r="X136" s="173"/>
      <c r="Y136" s="173"/>
      <c r="Z136" s="173"/>
      <c r="AA136" s="173"/>
      <c r="AB136" s="173"/>
      <c r="AC136" s="173"/>
      <c r="AD136" s="173"/>
      <c r="AE136" s="173"/>
      <c r="AF136" s="173"/>
      <c r="AG136" s="173"/>
      <c r="AH136" s="173"/>
      <c r="AI136" s="173"/>
      <c r="AJ136" s="173"/>
    </row>
    <row r="137" spans="4:36" x14ac:dyDescent="0.3">
      <c r="D137" s="100"/>
      <c r="E137" s="100" t="s">
        <v>166</v>
      </c>
      <c r="F137" s="100"/>
      <c r="G137" s="100"/>
      <c r="H137" s="103"/>
      <c r="I137" s="100"/>
      <c r="J137" s="100"/>
      <c r="K137" s="100"/>
      <c r="U137" s="173"/>
      <c r="V137" s="173"/>
      <c r="W137" s="173"/>
      <c r="X137" s="173"/>
      <c r="Y137" s="173"/>
      <c r="Z137" s="173"/>
      <c r="AA137" s="173"/>
      <c r="AB137" s="173"/>
      <c r="AC137" s="173"/>
      <c r="AD137" s="173"/>
      <c r="AE137" s="173"/>
      <c r="AF137" s="173"/>
      <c r="AG137" s="173"/>
      <c r="AH137" s="173"/>
      <c r="AI137" s="173"/>
      <c r="AJ137" s="173"/>
    </row>
    <row r="138" spans="4:36" x14ac:dyDescent="0.3">
      <c r="D138" s="100"/>
      <c r="E138" s="100" t="s">
        <v>249</v>
      </c>
      <c r="F138" s="103"/>
      <c r="G138" s="100"/>
      <c r="H138" s="103"/>
      <c r="I138" s="100"/>
      <c r="J138" s="100"/>
      <c r="K138" s="100"/>
      <c r="U138" s="173"/>
      <c r="V138" s="173"/>
      <c r="W138" s="173"/>
      <c r="X138" s="173"/>
      <c r="Y138" s="173"/>
      <c r="Z138" s="173"/>
      <c r="AA138" s="173"/>
      <c r="AB138" s="173"/>
      <c r="AC138" s="173"/>
      <c r="AD138" s="173"/>
      <c r="AE138" s="173"/>
      <c r="AF138" s="173"/>
      <c r="AG138" s="173"/>
      <c r="AH138" s="173"/>
      <c r="AI138" s="173"/>
      <c r="AJ138" s="173"/>
    </row>
    <row r="139" spans="4:36" x14ac:dyDescent="0.3">
      <c r="D139" s="100"/>
      <c r="E139" s="100" t="s">
        <v>256</v>
      </c>
      <c r="F139" s="103"/>
      <c r="G139" s="100"/>
      <c r="H139" s="103"/>
      <c r="I139" s="100"/>
      <c r="J139" s="100"/>
      <c r="K139" s="100"/>
      <c r="U139" s="173"/>
      <c r="V139" s="173"/>
      <c r="W139" s="173"/>
      <c r="X139" s="173"/>
      <c r="Y139" s="173"/>
      <c r="Z139" s="173"/>
      <c r="AA139" s="173"/>
      <c r="AB139" s="173"/>
      <c r="AC139" s="173"/>
      <c r="AD139" s="173"/>
      <c r="AE139" s="173"/>
      <c r="AF139" s="173"/>
      <c r="AG139" s="173"/>
      <c r="AH139" s="173"/>
      <c r="AI139" s="173"/>
      <c r="AJ139" s="173"/>
    </row>
    <row r="140" spans="4:36" x14ac:dyDescent="0.3">
      <c r="D140" s="100"/>
      <c r="E140" s="100" t="s">
        <v>31</v>
      </c>
      <c r="F140" s="103"/>
      <c r="G140" s="100"/>
      <c r="H140" s="103"/>
      <c r="I140" s="100"/>
      <c r="J140" s="100"/>
      <c r="K140" s="100"/>
      <c r="U140" s="173"/>
      <c r="V140" s="173"/>
      <c r="W140" s="173"/>
      <c r="X140" s="173"/>
      <c r="Y140" s="173"/>
      <c r="Z140" s="173"/>
      <c r="AA140" s="173"/>
      <c r="AB140" s="173"/>
      <c r="AC140" s="173"/>
      <c r="AD140" s="173"/>
      <c r="AE140" s="173"/>
      <c r="AF140" s="173"/>
      <c r="AG140" s="173"/>
      <c r="AH140" s="173"/>
      <c r="AI140" s="173"/>
      <c r="AJ140" s="173"/>
    </row>
    <row r="141" spans="4:36" x14ac:dyDescent="0.3">
      <c r="D141" s="115" t="s">
        <v>624</v>
      </c>
      <c r="E141" s="103"/>
      <c r="F141" s="103"/>
      <c r="G141" s="100"/>
      <c r="H141" s="103"/>
      <c r="I141" s="100"/>
      <c r="J141" s="100"/>
      <c r="K141" s="100"/>
      <c r="U141" s="173"/>
      <c r="V141" s="173" t="s">
        <v>682</v>
      </c>
      <c r="W141" s="173"/>
      <c r="X141" s="173"/>
      <c r="Y141" s="173"/>
      <c r="Z141" s="173"/>
      <c r="AA141" s="173"/>
      <c r="AB141" s="173"/>
      <c r="AC141" s="173"/>
      <c r="AD141" s="173"/>
      <c r="AE141" s="173"/>
      <c r="AF141" s="173"/>
      <c r="AG141" s="173"/>
      <c r="AH141" s="173"/>
      <c r="AI141" s="173"/>
      <c r="AJ141" s="173"/>
    </row>
    <row r="142" spans="4:36" x14ac:dyDescent="0.3">
      <c r="D142" s="100"/>
      <c r="E142" s="100" t="s">
        <v>324</v>
      </c>
      <c r="F142" s="100"/>
      <c r="G142" s="100"/>
      <c r="H142" s="103"/>
      <c r="I142" s="100"/>
      <c r="J142" s="100"/>
      <c r="K142" s="100"/>
      <c r="U142" s="173"/>
      <c r="V142" s="173" t="s">
        <v>683</v>
      </c>
      <c r="W142" s="173"/>
      <c r="X142" s="173"/>
      <c r="Y142" s="173"/>
      <c r="Z142" s="173"/>
      <c r="AA142" s="173"/>
      <c r="AB142" s="173"/>
      <c r="AC142" s="173"/>
      <c r="AD142" s="173"/>
      <c r="AE142" s="173"/>
      <c r="AF142" s="173"/>
      <c r="AG142" s="173"/>
      <c r="AH142" s="173"/>
      <c r="AI142" s="173"/>
      <c r="AJ142" s="173"/>
    </row>
    <row r="143" spans="4:36" x14ac:dyDescent="0.3">
      <c r="D143" s="100"/>
      <c r="E143" s="100" t="s">
        <v>15</v>
      </c>
      <c r="F143" s="103"/>
      <c r="G143" s="100"/>
      <c r="H143" s="103"/>
      <c r="I143" s="100"/>
      <c r="J143" s="100"/>
      <c r="K143" s="100"/>
      <c r="U143" s="173"/>
      <c r="V143" s="173"/>
      <c r="W143" s="173"/>
      <c r="X143" s="173"/>
      <c r="Y143" s="173"/>
      <c r="Z143" s="173"/>
      <c r="AA143" s="173"/>
      <c r="AB143" s="173"/>
      <c r="AC143" s="173"/>
      <c r="AD143" s="173"/>
      <c r="AE143" s="173"/>
      <c r="AF143" s="173"/>
      <c r="AG143" s="173"/>
      <c r="AH143" s="173"/>
      <c r="AI143" s="173"/>
      <c r="AJ143" s="173"/>
    </row>
    <row r="144" spans="4:36" x14ac:dyDescent="0.3">
      <c r="D144" s="100"/>
      <c r="E144" s="100" t="s">
        <v>320</v>
      </c>
      <c r="F144" s="103"/>
      <c r="G144" s="100"/>
      <c r="H144" s="103"/>
      <c r="I144" s="100"/>
      <c r="J144" s="100"/>
      <c r="K144" s="100"/>
      <c r="U144" s="173"/>
      <c r="V144" s="173"/>
      <c r="W144" s="173"/>
      <c r="X144" s="173"/>
      <c r="Y144" s="173"/>
      <c r="Z144" s="173"/>
      <c r="AA144" s="173"/>
      <c r="AB144" s="173"/>
      <c r="AC144" s="173"/>
      <c r="AD144" s="173"/>
      <c r="AE144" s="173"/>
      <c r="AF144" s="173"/>
      <c r="AG144" s="173"/>
      <c r="AH144" s="173"/>
      <c r="AI144" s="173"/>
      <c r="AJ144" s="173"/>
    </row>
    <row r="145" spans="4:36" x14ac:dyDescent="0.3">
      <c r="D145" s="100"/>
      <c r="E145" s="100" t="s">
        <v>321</v>
      </c>
      <c r="F145" s="103"/>
      <c r="G145" s="100"/>
      <c r="H145" s="103"/>
      <c r="I145" s="100"/>
      <c r="J145" s="100"/>
      <c r="K145" s="100"/>
      <c r="U145" s="173"/>
      <c r="V145" s="173"/>
      <c r="W145" s="173"/>
      <c r="X145" s="173"/>
      <c r="Y145" s="173"/>
      <c r="Z145" s="173"/>
      <c r="AA145" s="173"/>
      <c r="AB145" s="173"/>
      <c r="AC145" s="173"/>
      <c r="AD145" s="173"/>
      <c r="AE145" s="173"/>
      <c r="AF145" s="173"/>
      <c r="AG145" s="173"/>
      <c r="AH145" s="173"/>
      <c r="AI145" s="173"/>
      <c r="AJ145" s="173"/>
    </row>
    <row r="146" spans="4:36" x14ac:dyDescent="0.3">
      <c r="D146" s="100"/>
      <c r="E146" s="100" t="s">
        <v>323</v>
      </c>
      <c r="F146" s="103"/>
      <c r="G146" s="100"/>
      <c r="H146" s="103"/>
      <c r="I146" s="100"/>
      <c r="J146" s="100"/>
      <c r="K146" s="100"/>
      <c r="U146" s="173"/>
      <c r="V146" s="173"/>
      <c r="W146" s="173"/>
      <c r="X146" s="173"/>
      <c r="Y146" s="173"/>
      <c r="Z146" s="173"/>
      <c r="AA146" s="173"/>
      <c r="AB146" s="173"/>
      <c r="AC146" s="173"/>
      <c r="AD146" s="173"/>
      <c r="AE146" s="173"/>
      <c r="AF146" s="173"/>
      <c r="AG146" s="173"/>
      <c r="AH146" s="173"/>
      <c r="AI146" s="173"/>
      <c r="AJ146" s="173"/>
    </row>
    <row r="147" spans="4:36" x14ac:dyDescent="0.3">
      <c r="D147" s="100"/>
      <c r="E147" s="100" t="s">
        <v>322</v>
      </c>
      <c r="F147" s="103"/>
      <c r="G147" s="100"/>
      <c r="H147" s="103"/>
      <c r="I147" s="100"/>
      <c r="J147" s="100"/>
      <c r="K147" s="100"/>
      <c r="U147" s="173"/>
      <c r="V147" s="173"/>
      <c r="W147" s="173"/>
      <c r="X147" s="173"/>
      <c r="Y147" s="173"/>
      <c r="Z147" s="173"/>
      <c r="AA147" s="173"/>
      <c r="AB147" s="173"/>
      <c r="AC147" s="173"/>
      <c r="AD147" s="173"/>
      <c r="AE147" s="173"/>
      <c r="AF147" s="173"/>
      <c r="AG147" s="173"/>
      <c r="AH147" s="173"/>
      <c r="AI147" s="173"/>
      <c r="AJ147" s="173"/>
    </row>
    <row r="148" spans="4:36" x14ac:dyDescent="0.3">
      <c r="D148" s="115" t="s">
        <v>625</v>
      </c>
      <c r="E148" s="103"/>
      <c r="F148" s="103"/>
      <c r="G148" s="103"/>
      <c r="H148" s="103"/>
      <c r="I148" s="100"/>
      <c r="J148" s="100"/>
      <c r="K148" s="100"/>
      <c r="U148" s="173"/>
      <c r="V148" s="173"/>
      <c r="W148" s="173"/>
      <c r="X148" s="173"/>
      <c r="Y148" s="173"/>
      <c r="Z148" s="173"/>
      <c r="AA148" s="173"/>
      <c r="AB148" s="173"/>
      <c r="AC148" s="173"/>
      <c r="AD148" s="173"/>
      <c r="AE148" s="173"/>
      <c r="AF148" s="173"/>
      <c r="AG148" s="173"/>
      <c r="AH148" s="173"/>
      <c r="AI148" s="173"/>
      <c r="AJ148" s="173"/>
    </row>
    <row r="149" spans="4:36" x14ac:dyDescent="0.3">
      <c r="D149" s="100"/>
      <c r="E149" s="100" t="s">
        <v>325</v>
      </c>
      <c r="F149" s="100"/>
      <c r="G149" s="100"/>
      <c r="H149" s="103"/>
      <c r="I149" s="100"/>
      <c r="J149" s="100"/>
      <c r="K149" s="100"/>
      <c r="U149" s="173"/>
      <c r="V149" s="173"/>
      <c r="W149" s="173"/>
      <c r="X149" s="173"/>
      <c r="Y149" s="173"/>
      <c r="Z149" s="173"/>
      <c r="AA149" s="173"/>
      <c r="AB149" s="173"/>
      <c r="AC149" s="173"/>
      <c r="AD149" s="173"/>
      <c r="AE149" s="173"/>
      <c r="AF149" s="173"/>
      <c r="AG149" s="173"/>
      <c r="AH149" s="173"/>
      <c r="AI149" s="173"/>
      <c r="AJ149" s="173"/>
    </row>
    <row r="150" spans="4:36" x14ac:dyDescent="0.3">
      <c r="D150" s="100"/>
      <c r="E150" s="100" t="s">
        <v>0</v>
      </c>
      <c r="F150" s="100"/>
      <c r="G150" s="100"/>
      <c r="H150" s="100"/>
      <c r="I150" s="100"/>
      <c r="J150" s="100"/>
      <c r="K150" s="100"/>
      <c r="U150" s="173"/>
      <c r="V150" s="173"/>
      <c r="W150" s="173"/>
      <c r="X150" s="173"/>
      <c r="Y150" s="173"/>
      <c r="Z150" s="173"/>
      <c r="AA150" s="173"/>
      <c r="AB150" s="173"/>
      <c r="AC150" s="173"/>
      <c r="AD150" s="173"/>
      <c r="AE150" s="173"/>
      <c r="AF150" s="173"/>
      <c r="AG150" s="173"/>
      <c r="AH150" s="173"/>
      <c r="AI150" s="173"/>
      <c r="AJ150" s="173"/>
    </row>
    <row r="151" spans="4:36" x14ac:dyDescent="0.3">
      <c r="D151" s="100"/>
      <c r="E151" s="100" t="s">
        <v>326</v>
      </c>
      <c r="F151" s="100"/>
      <c r="G151" s="100"/>
      <c r="H151" s="100"/>
      <c r="I151" s="100"/>
      <c r="J151" s="100"/>
      <c r="K151" s="100"/>
      <c r="U151" s="173"/>
      <c r="V151" s="173"/>
      <c r="W151" s="173"/>
      <c r="X151" s="173"/>
      <c r="Y151" s="173"/>
      <c r="Z151" s="173"/>
      <c r="AA151" s="173"/>
      <c r="AB151" s="173"/>
      <c r="AC151" s="173"/>
      <c r="AD151" s="173"/>
      <c r="AE151" s="173"/>
      <c r="AF151" s="173"/>
      <c r="AG151" s="173"/>
      <c r="AH151" s="173"/>
      <c r="AI151" s="173"/>
      <c r="AJ151" s="173"/>
    </row>
    <row r="152" spans="4:36" x14ac:dyDescent="0.3">
      <c r="D152" s="100"/>
      <c r="E152" s="100" t="s">
        <v>297</v>
      </c>
      <c r="F152" s="100"/>
      <c r="G152" s="100"/>
      <c r="H152" s="100"/>
      <c r="I152" s="100"/>
      <c r="J152" s="100"/>
      <c r="K152" s="100"/>
      <c r="U152" s="173"/>
      <c r="V152" s="173"/>
      <c r="W152" s="173"/>
      <c r="X152" s="173"/>
      <c r="Y152" s="173"/>
      <c r="Z152" s="173"/>
      <c r="AA152" s="173"/>
      <c r="AB152" s="173"/>
      <c r="AC152" s="173"/>
      <c r="AD152" s="173"/>
      <c r="AE152" s="173"/>
      <c r="AF152" s="173"/>
      <c r="AG152" s="173"/>
      <c r="AH152" s="173"/>
      <c r="AI152" s="173"/>
      <c r="AJ152" s="173"/>
    </row>
    <row r="153" spans="4:36" x14ac:dyDescent="0.3">
      <c r="D153" s="100"/>
      <c r="E153" s="100" t="s">
        <v>317</v>
      </c>
      <c r="F153" s="100"/>
      <c r="G153" s="100"/>
      <c r="H153" s="100"/>
      <c r="I153" s="100"/>
      <c r="J153" s="100"/>
      <c r="K153" s="100"/>
      <c r="U153" s="173"/>
      <c r="V153" s="173"/>
      <c r="W153" s="173"/>
      <c r="X153" s="173"/>
      <c r="Y153" s="173"/>
      <c r="Z153" s="173"/>
      <c r="AA153" s="173"/>
      <c r="AB153" s="173"/>
      <c r="AC153" s="173"/>
      <c r="AD153" s="173"/>
      <c r="AE153" s="173"/>
      <c r="AF153" s="173"/>
      <c r="AG153" s="173"/>
      <c r="AH153" s="173"/>
      <c r="AI153" s="173"/>
      <c r="AJ153" s="173"/>
    </row>
    <row r="154" spans="4:36" x14ac:dyDescent="0.3">
      <c r="D154" s="100"/>
      <c r="E154" s="100" t="s">
        <v>298</v>
      </c>
      <c r="F154" s="100"/>
      <c r="G154" s="100"/>
      <c r="H154" s="100"/>
      <c r="I154" s="100"/>
      <c r="J154" s="100"/>
      <c r="K154" s="100"/>
      <c r="U154" s="173"/>
      <c r="V154" s="173"/>
      <c r="W154" s="173"/>
      <c r="X154" s="173"/>
      <c r="Y154" s="173"/>
      <c r="Z154" s="173"/>
      <c r="AA154" s="173"/>
      <c r="AB154" s="173"/>
      <c r="AC154" s="173"/>
      <c r="AD154" s="173"/>
      <c r="AE154" s="173"/>
      <c r="AF154" s="173"/>
      <c r="AG154" s="173"/>
      <c r="AH154" s="173"/>
      <c r="AI154" s="173"/>
      <c r="AJ154" s="173"/>
    </row>
    <row r="155" spans="4:36" x14ac:dyDescent="0.3">
      <c r="D155" s="115" t="s">
        <v>626</v>
      </c>
      <c r="E155" s="100"/>
      <c r="F155" s="100"/>
      <c r="G155" s="100"/>
      <c r="H155" s="100"/>
      <c r="I155" s="100"/>
      <c r="J155" s="100"/>
      <c r="K155" s="100"/>
      <c r="U155" s="173"/>
      <c r="V155" s="173"/>
      <c r="W155" s="173"/>
      <c r="X155" s="173"/>
      <c r="Y155" s="173"/>
      <c r="Z155" s="173"/>
      <c r="AA155" s="173"/>
      <c r="AB155" s="173"/>
      <c r="AC155" s="173"/>
      <c r="AD155" s="173"/>
      <c r="AE155" s="173"/>
      <c r="AF155" s="173"/>
      <c r="AG155" s="173"/>
      <c r="AH155" s="173"/>
      <c r="AI155" s="173"/>
      <c r="AJ155" s="173"/>
    </row>
    <row r="156" spans="4:36" x14ac:dyDescent="0.3">
      <c r="D156" s="100"/>
      <c r="E156" s="100" t="s">
        <v>253</v>
      </c>
      <c r="F156" s="100"/>
      <c r="G156" s="100"/>
      <c r="H156" s="100"/>
      <c r="I156" s="100"/>
      <c r="J156" s="100"/>
      <c r="K156" s="100"/>
      <c r="U156" s="173"/>
      <c r="V156" s="173"/>
      <c r="W156" s="173"/>
      <c r="X156" s="173"/>
      <c r="Y156" s="173"/>
      <c r="Z156" s="173"/>
      <c r="AA156" s="173"/>
      <c r="AB156" s="173"/>
      <c r="AC156" s="173"/>
      <c r="AD156" s="173"/>
      <c r="AE156" s="173"/>
      <c r="AF156" s="173"/>
      <c r="AG156" s="173"/>
      <c r="AH156" s="173"/>
      <c r="AI156" s="173"/>
      <c r="AJ156" s="173"/>
    </row>
    <row r="157" spans="4:36" x14ac:dyDescent="0.3">
      <c r="D157" s="100"/>
      <c r="E157" s="100" t="s">
        <v>254</v>
      </c>
      <c r="F157" s="100"/>
      <c r="G157" s="100"/>
      <c r="H157" s="100"/>
      <c r="I157" s="100"/>
      <c r="J157" s="100"/>
      <c r="K157" s="100"/>
      <c r="U157" s="173"/>
      <c r="V157" s="173"/>
      <c r="W157" s="173"/>
      <c r="X157" s="173"/>
      <c r="Y157" s="173"/>
      <c r="Z157" s="173"/>
      <c r="AA157" s="173"/>
      <c r="AB157" s="173"/>
      <c r="AC157" s="173"/>
      <c r="AD157" s="173"/>
      <c r="AE157" s="173"/>
      <c r="AF157" s="173"/>
      <c r="AG157" s="173"/>
      <c r="AH157" s="173"/>
      <c r="AI157" s="173"/>
      <c r="AJ157" s="173"/>
    </row>
    <row r="158" spans="4:36" x14ac:dyDescent="0.3">
      <c r="D158" s="100"/>
      <c r="E158" s="100" t="s">
        <v>327</v>
      </c>
      <c r="F158" s="100"/>
      <c r="G158" s="100"/>
      <c r="H158" s="100"/>
      <c r="I158" s="100"/>
      <c r="J158" s="100"/>
      <c r="K158" s="100"/>
      <c r="U158" s="173"/>
      <c r="V158" s="173"/>
      <c r="W158" s="173"/>
      <c r="X158" s="173"/>
      <c r="Y158" s="173"/>
      <c r="Z158" s="173"/>
      <c r="AA158" s="173"/>
      <c r="AB158" s="173"/>
      <c r="AC158" s="173"/>
      <c r="AD158" s="173"/>
      <c r="AE158" s="173"/>
      <c r="AF158" s="173"/>
      <c r="AG158" s="173"/>
      <c r="AH158" s="173"/>
      <c r="AI158" s="173"/>
      <c r="AJ158" s="173"/>
    </row>
    <row r="159" spans="4:36" x14ac:dyDescent="0.3">
      <c r="D159" s="100"/>
      <c r="E159" s="100" t="s">
        <v>296</v>
      </c>
      <c r="F159" s="100"/>
      <c r="G159" s="100"/>
      <c r="H159" s="100"/>
      <c r="I159" s="100"/>
      <c r="J159" s="100"/>
      <c r="K159" s="100"/>
      <c r="U159" s="173"/>
      <c r="V159" s="173"/>
      <c r="W159" s="173"/>
      <c r="X159" s="173"/>
      <c r="Y159" s="173"/>
      <c r="Z159" s="173"/>
      <c r="AA159" s="173"/>
      <c r="AB159" s="173"/>
      <c r="AC159" s="173"/>
      <c r="AD159" s="173"/>
      <c r="AE159" s="173"/>
      <c r="AF159" s="173"/>
      <c r="AG159" s="173"/>
      <c r="AH159" s="173"/>
      <c r="AI159" s="173"/>
      <c r="AJ159" s="173"/>
    </row>
    <row r="160" spans="4:36" x14ac:dyDescent="0.3">
      <c r="D160" s="100"/>
      <c r="E160" s="100" t="s">
        <v>328</v>
      </c>
      <c r="F160" s="100"/>
      <c r="G160" s="100"/>
      <c r="H160" s="100"/>
      <c r="I160" s="100"/>
      <c r="J160" s="100"/>
      <c r="K160" s="100"/>
      <c r="U160" s="173"/>
      <c r="V160" s="173"/>
      <c r="W160" s="173"/>
      <c r="X160" s="173"/>
      <c r="Y160" s="173"/>
      <c r="Z160" s="173"/>
      <c r="AA160" s="173"/>
      <c r="AB160" s="173"/>
      <c r="AC160" s="173"/>
      <c r="AD160" s="173"/>
      <c r="AE160" s="173"/>
      <c r="AF160" s="173"/>
      <c r="AG160" s="173"/>
      <c r="AH160" s="173"/>
      <c r="AI160" s="173"/>
      <c r="AJ160" s="173"/>
    </row>
    <row r="161" spans="4:36" x14ac:dyDescent="0.3">
      <c r="D161" s="100"/>
      <c r="E161" s="100" t="s">
        <v>615</v>
      </c>
      <c r="F161" s="100"/>
      <c r="G161" s="100"/>
      <c r="H161" s="100"/>
      <c r="I161" s="100"/>
      <c r="J161" s="100"/>
      <c r="K161" s="100"/>
      <c r="U161" s="173"/>
      <c r="V161" s="173"/>
      <c r="W161" s="173"/>
      <c r="X161" s="173"/>
      <c r="Y161" s="173"/>
      <c r="Z161" s="173"/>
      <c r="AA161" s="173"/>
      <c r="AB161" s="173"/>
      <c r="AC161" s="173"/>
      <c r="AD161" s="173"/>
      <c r="AE161" s="173"/>
      <c r="AF161" s="173"/>
      <c r="AG161" s="173"/>
      <c r="AH161" s="173"/>
      <c r="AI161" s="173"/>
      <c r="AJ161" s="173"/>
    </row>
    <row r="162" spans="4:36" x14ac:dyDescent="0.3">
      <c r="D162" s="115" t="s">
        <v>627</v>
      </c>
      <c r="E162" s="100"/>
      <c r="F162" s="100"/>
      <c r="G162" s="100"/>
      <c r="H162" s="100"/>
      <c r="I162" s="100"/>
      <c r="J162" s="100"/>
      <c r="K162" s="100"/>
      <c r="U162" s="173"/>
      <c r="V162" s="173"/>
      <c r="W162" s="173"/>
      <c r="X162" s="173"/>
      <c r="Y162" s="173"/>
      <c r="Z162" s="173"/>
      <c r="AA162" s="173"/>
      <c r="AB162" s="173"/>
      <c r="AC162" s="173"/>
      <c r="AD162" s="173"/>
      <c r="AE162" s="173"/>
      <c r="AF162" s="173"/>
      <c r="AG162" s="173"/>
      <c r="AH162" s="173"/>
      <c r="AI162" s="173"/>
      <c r="AJ162" s="173"/>
    </row>
    <row r="163" spans="4:36" x14ac:dyDescent="0.3">
      <c r="D163" s="100"/>
      <c r="E163" s="100" t="s">
        <v>425</v>
      </c>
      <c r="F163" s="100"/>
      <c r="G163" s="100"/>
      <c r="H163" s="100"/>
      <c r="I163" s="100"/>
      <c r="J163" s="100"/>
      <c r="K163" s="100"/>
      <c r="U163" s="173"/>
      <c r="V163" s="173"/>
      <c r="W163" s="173"/>
      <c r="X163" s="173"/>
      <c r="Y163" s="173"/>
      <c r="Z163" s="173"/>
      <c r="AA163" s="173"/>
      <c r="AB163" s="173"/>
      <c r="AC163" s="173"/>
      <c r="AD163" s="173"/>
      <c r="AE163" s="173"/>
      <c r="AF163" s="173"/>
      <c r="AG163" s="173"/>
      <c r="AH163" s="173"/>
      <c r="AI163" s="173"/>
      <c r="AJ163" s="173"/>
    </row>
    <row r="164" spans="4:36" x14ac:dyDescent="0.3">
      <c r="D164" s="100"/>
      <c r="E164" s="100" t="s">
        <v>426</v>
      </c>
      <c r="F164" s="100"/>
      <c r="G164" s="100"/>
      <c r="H164" s="100"/>
      <c r="I164" s="100"/>
      <c r="J164" s="100"/>
      <c r="K164" s="100"/>
      <c r="U164" s="173"/>
      <c r="V164" s="173"/>
      <c r="W164" s="173"/>
      <c r="X164" s="173"/>
      <c r="Y164" s="173"/>
      <c r="Z164" s="173"/>
      <c r="AA164" s="173"/>
      <c r="AB164" s="173"/>
      <c r="AC164" s="173"/>
      <c r="AD164" s="173"/>
      <c r="AE164" s="173"/>
      <c r="AF164" s="173"/>
      <c r="AG164" s="173"/>
      <c r="AH164" s="173"/>
      <c r="AI164" s="173"/>
      <c r="AJ164" s="173"/>
    </row>
    <row r="165" spans="4:36" x14ac:dyDescent="0.3">
      <c r="D165" s="100"/>
      <c r="E165" s="100" t="s">
        <v>427</v>
      </c>
      <c r="F165" s="100"/>
      <c r="G165" s="100"/>
      <c r="H165" s="100"/>
      <c r="I165" s="100"/>
      <c r="J165" s="100"/>
      <c r="K165" s="100"/>
      <c r="U165" s="173"/>
      <c r="V165" s="173"/>
      <c r="W165" s="173"/>
      <c r="X165" s="173"/>
      <c r="Y165" s="173"/>
      <c r="Z165" s="173"/>
      <c r="AA165" s="173"/>
      <c r="AB165" s="173"/>
      <c r="AC165" s="173"/>
      <c r="AD165" s="173"/>
      <c r="AE165" s="173"/>
      <c r="AF165" s="173"/>
      <c r="AG165" s="173"/>
      <c r="AH165" s="173"/>
      <c r="AI165" s="173"/>
      <c r="AJ165" s="173"/>
    </row>
    <row r="166" spans="4:36" x14ac:dyDescent="0.3">
      <c r="D166" s="115" t="s">
        <v>628</v>
      </c>
      <c r="E166" s="100"/>
      <c r="F166" s="100"/>
      <c r="G166" s="100"/>
      <c r="H166" s="100"/>
      <c r="I166" s="100"/>
      <c r="J166" s="100"/>
      <c r="K166" s="100"/>
      <c r="U166" s="173"/>
      <c r="V166" s="173"/>
      <c r="W166" s="173"/>
      <c r="X166" s="173"/>
      <c r="Y166" s="173"/>
      <c r="Z166" s="173"/>
      <c r="AA166" s="173"/>
      <c r="AB166" s="173"/>
      <c r="AC166" s="173"/>
      <c r="AD166" s="173"/>
      <c r="AE166" s="173"/>
      <c r="AF166" s="173"/>
      <c r="AG166" s="173"/>
      <c r="AH166" s="173"/>
      <c r="AI166" s="173"/>
      <c r="AJ166" s="173"/>
    </row>
    <row r="167" spans="4:36" x14ac:dyDescent="0.3">
      <c r="D167" s="100"/>
      <c r="E167" s="100" t="s">
        <v>329</v>
      </c>
      <c r="F167" s="100"/>
      <c r="G167" s="100"/>
      <c r="H167" s="100"/>
      <c r="I167" s="100"/>
      <c r="J167" s="100"/>
      <c r="K167" s="100"/>
      <c r="U167" s="173"/>
      <c r="V167" s="173"/>
      <c r="W167" s="173"/>
      <c r="X167" s="173"/>
      <c r="Y167" s="173"/>
      <c r="Z167" s="173"/>
      <c r="AA167" s="173"/>
      <c r="AB167" s="173"/>
      <c r="AC167" s="173"/>
      <c r="AD167" s="173"/>
      <c r="AE167" s="173"/>
      <c r="AF167" s="173"/>
      <c r="AG167" s="173"/>
      <c r="AH167" s="173"/>
      <c r="AI167" s="173"/>
      <c r="AJ167" s="173"/>
    </row>
    <row r="168" spans="4:36" x14ac:dyDescent="0.3">
      <c r="D168" s="100"/>
      <c r="E168" s="100" t="s">
        <v>255</v>
      </c>
      <c r="F168" s="100"/>
      <c r="G168" s="100"/>
      <c r="H168" s="100"/>
      <c r="I168" s="100"/>
      <c r="J168" s="100"/>
      <c r="K168" s="100"/>
      <c r="U168" s="173"/>
      <c r="V168" s="173"/>
      <c r="W168" s="173"/>
      <c r="X168" s="173"/>
      <c r="Y168" s="173"/>
      <c r="Z168" s="173"/>
      <c r="AA168" s="173"/>
      <c r="AB168" s="173"/>
      <c r="AC168" s="173"/>
      <c r="AD168" s="173"/>
      <c r="AE168" s="173"/>
      <c r="AF168" s="173"/>
      <c r="AG168" s="173"/>
      <c r="AH168" s="173"/>
      <c r="AI168" s="173"/>
      <c r="AJ168" s="173"/>
    </row>
    <row r="169" spans="4:36" x14ac:dyDescent="0.3">
      <c r="D169" s="100"/>
      <c r="E169" s="100" t="s">
        <v>330</v>
      </c>
      <c r="F169" s="100"/>
      <c r="G169" s="100"/>
      <c r="H169" s="100"/>
      <c r="I169" s="100"/>
      <c r="J169" s="100"/>
      <c r="K169" s="100"/>
      <c r="U169" s="173"/>
      <c r="V169" s="173"/>
      <c r="W169" s="173"/>
      <c r="X169" s="173"/>
      <c r="Y169" s="173"/>
      <c r="Z169" s="173"/>
      <c r="AA169" s="173"/>
      <c r="AB169" s="173"/>
      <c r="AC169" s="173"/>
      <c r="AD169" s="173"/>
      <c r="AE169" s="173"/>
      <c r="AF169" s="173"/>
      <c r="AG169" s="173"/>
      <c r="AH169" s="173"/>
      <c r="AI169" s="173"/>
      <c r="AJ169" s="173"/>
    </row>
    <row r="170" spans="4:36" x14ac:dyDescent="0.3">
      <c r="D170" s="100"/>
      <c r="E170" s="100" t="s">
        <v>331</v>
      </c>
      <c r="F170" s="100"/>
      <c r="G170" s="100"/>
      <c r="H170" s="100"/>
      <c r="I170" s="100"/>
      <c r="J170" s="100"/>
      <c r="K170" s="100"/>
      <c r="U170" s="173"/>
      <c r="V170" s="173"/>
      <c r="W170" s="173"/>
      <c r="X170" s="173"/>
      <c r="Y170" s="173"/>
      <c r="Z170" s="173"/>
      <c r="AA170" s="173"/>
      <c r="AB170" s="173"/>
      <c r="AC170" s="173"/>
      <c r="AD170" s="173"/>
      <c r="AE170" s="173"/>
      <c r="AF170" s="173"/>
      <c r="AG170" s="173"/>
      <c r="AH170" s="173"/>
      <c r="AI170" s="173"/>
      <c r="AJ170" s="173"/>
    </row>
    <row r="171" spans="4:36" x14ac:dyDescent="0.3">
      <c r="P171" s="208" t="s">
        <v>797</v>
      </c>
      <c r="Q171" t="s">
        <v>801</v>
      </c>
      <c r="U171" s="173"/>
      <c r="V171" s="173"/>
      <c r="W171" s="173"/>
      <c r="X171" s="173"/>
      <c r="Y171" s="173"/>
      <c r="Z171" s="173"/>
      <c r="AA171" s="173"/>
      <c r="AB171" s="173"/>
      <c r="AC171" s="173"/>
      <c r="AD171" s="173"/>
      <c r="AE171" s="173"/>
      <c r="AF171" s="173"/>
      <c r="AG171" s="173"/>
      <c r="AH171" s="173"/>
      <c r="AI171" s="173"/>
      <c r="AJ171" s="173"/>
    </row>
    <row r="172" spans="4:36" x14ac:dyDescent="0.3">
      <c r="U172" s="173"/>
      <c r="V172" s="173"/>
      <c r="W172" s="173"/>
      <c r="X172" s="173"/>
      <c r="Y172" s="173"/>
      <c r="Z172" s="173"/>
      <c r="AA172" s="173"/>
      <c r="AB172" s="173"/>
      <c r="AC172" s="173"/>
      <c r="AD172" s="173"/>
      <c r="AE172" s="173"/>
      <c r="AF172" s="173"/>
      <c r="AG172" s="173"/>
      <c r="AH172" s="173"/>
      <c r="AI172" s="173"/>
      <c r="AJ172" s="173"/>
    </row>
    <row r="173" spans="4:36" x14ac:dyDescent="0.3">
      <c r="U173" s="173"/>
      <c r="V173" s="173"/>
      <c r="W173" s="173"/>
      <c r="X173" s="173"/>
      <c r="Y173" s="173"/>
      <c r="Z173" s="173"/>
      <c r="AA173" s="173"/>
      <c r="AB173" s="173"/>
      <c r="AC173" s="173"/>
      <c r="AD173" s="173"/>
      <c r="AE173" s="173"/>
      <c r="AF173" s="173"/>
      <c r="AG173" s="173"/>
      <c r="AH173" s="173"/>
      <c r="AI173" s="173"/>
      <c r="AJ173" s="173"/>
    </row>
    <row r="174" spans="4:36" x14ac:dyDescent="0.3">
      <c r="U174" s="173"/>
      <c r="V174" s="173"/>
      <c r="W174" s="173"/>
      <c r="X174" s="173"/>
      <c r="Y174" s="173"/>
      <c r="Z174" s="173"/>
      <c r="AA174" s="173"/>
      <c r="AB174" s="173"/>
      <c r="AC174" s="173"/>
      <c r="AD174" s="173"/>
      <c r="AE174" s="173"/>
      <c r="AF174" s="173"/>
      <c r="AG174" s="173"/>
      <c r="AH174" s="173"/>
      <c r="AI174" s="173"/>
      <c r="AJ174" s="173"/>
    </row>
    <row r="175" spans="4:36" x14ac:dyDescent="0.3">
      <c r="U175" s="173"/>
      <c r="V175" s="5" t="s">
        <v>684</v>
      </c>
      <c r="W175" s="5"/>
      <c r="X175" s="5"/>
      <c r="Y175" s="5"/>
      <c r="Z175" s="5"/>
      <c r="AA175" s="5"/>
      <c r="AB175" s="173"/>
      <c r="AC175" s="173"/>
      <c r="AD175" s="173"/>
      <c r="AE175" s="173"/>
      <c r="AF175" s="173"/>
      <c r="AG175" s="173"/>
      <c r="AH175" s="173"/>
      <c r="AI175" s="173"/>
      <c r="AJ175" s="173"/>
    </row>
    <row r="176" spans="4:36" x14ac:dyDescent="0.3">
      <c r="U176" s="173"/>
      <c r="V176" s="173"/>
      <c r="W176" s="173"/>
      <c r="X176" s="173"/>
      <c r="Y176" s="173"/>
      <c r="Z176" s="173"/>
      <c r="AA176" s="173"/>
      <c r="AB176" s="173"/>
      <c r="AC176" s="173"/>
      <c r="AD176" s="173"/>
      <c r="AE176" s="173"/>
      <c r="AF176" s="173"/>
      <c r="AG176" s="173"/>
      <c r="AH176" s="173"/>
      <c r="AI176" s="173"/>
      <c r="AJ176" s="173"/>
    </row>
    <row r="177" spans="2:36" x14ac:dyDescent="0.3">
      <c r="U177" s="173"/>
      <c r="V177" s="173"/>
      <c r="W177" s="173"/>
      <c r="X177" s="173"/>
      <c r="Y177" s="173"/>
      <c r="Z177" s="173"/>
      <c r="AA177" s="173"/>
      <c r="AB177" s="173"/>
      <c r="AC177" s="173"/>
      <c r="AD177" s="173"/>
      <c r="AE177" s="173"/>
      <c r="AF177" s="173"/>
      <c r="AG177" s="173"/>
      <c r="AH177" s="173"/>
      <c r="AI177" s="173"/>
      <c r="AJ177" s="173"/>
    </row>
    <row r="180" spans="2:36" x14ac:dyDescent="0.3">
      <c r="B180" s="137" t="s">
        <v>830</v>
      </c>
      <c r="C180" s="15"/>
      <c r="D180" s="15"/>
      <c r="E180" s="15"/>
      <c r="F180" s="15"/>
      <c r="G180" s="15"/>
      <c r="H180" s="15"/>
      <c r="I180" s="15"/>
      <c r="J180" s="15"/>
      <c r="K180" s="15"/>
      <c r="L180" s="15"/>
      <c r="M180" s="15"/>
      <c r="N180" s="15"/>
      <c r="O180" s="15"/>
      <c r="P180" s="15"/>
      <c r="Q180" s="15"/>
    </row>
    <row r="181" spans="2:36" x14ac:dyDescent="0.3">
      <c r="D181" t="s">
        <v>699</v>
      </c>
    </row>
    <row r="182" spans="2:36" x14ac:dyDescent="0.3">
      <c r="D182" t="s">
        <v>700</v>
      </c>
    </row>
    <row r="183" spans="2:36" x14ac:dyDescent="0.3">
      <c r="D183" t="s">
        <v>701</v>
      </c>
    </row>
    <row r="184" spans="2:36" x14ac:dyDescent="0.3">
      <c r="D184" t="s">
        <v>702</v>
      </c>
    </row>
    <row r="185" spans="2:36" x14ac:dyDescent="0.3">
      <c r="D185" t="s">
        <v>703</v>
      </c>
    </row>
    <row r="187" spans="2:36" x14ac:dyDescent="0.3">
      <c r="D187" t="s">
        <v>704</v>
      </c>
    </row>
    <row r="189" spans="2:36" x14ac:dyDescent="0.3">
      <c r="D189" t="s">
        <v>705</v>
      </c>
    </row>
    <row r="190" spans="2:36" x14ac:dyDescent="0.3">
      <c r="E190" t="s">
        <v>706</v>
      </c>
    </row>
    <row r="191" spans="2:36" x14ac:dyDescent="0.3">
      <c r="E191" t="s">
        <v>707</v>
      </c>
    </row>
    <row r="192" spans="2:36" x14ac:dyDescent="0.3">
      <c r="E192" t="s">
        <v>708</v>
      </c>
    </row>
    <row r="193" spans="4:6" x14ac:dyDescent="0.3">
      <c r="E193" t="s">
        <v>709</v>
      </c>
    </row>
    <row r="194" spans="4:6" x14ac:dyDescent="0.3">
      <c r="E194" t="s">
        <v>710</v>
      </c>
    </row>
    <row r="195" spans="4:6" x14ac:dyDescent="0.3">
      <c r="E195" t="s">
        <v>711</v>
      </c>
    </row>
    <row r="197" spans="4:6" x14ac:dyDescent="0.3">
      <c r="E197" t="s">
        <v>712</v>
      </c>
    </row>
    <row r="198" spans="4:6" x14ac:dyDescent="0.3">
      <c r="E198" s="248" t="s">
        <v>713</v>
      </c>
      <c r="F198" s="248"/>
    </row>
    <row r="199" spans="4:6" x14ac:dyDescent="0.3">
      <c r="E199" t="s">
        <v>792</v>
      </c>
    </row>
    <row r="200" spans="4:6" x14ac:dyDescent="0.3">
      <c r="E200" s="248" t="s">
        <v>714</v>
      </c>
      <c r="F200" s="248"/>
    </row>
    <row r="201" spans="4:6" x14ac:dyDescent="0.3">
      <c r="E201" t="s">
        <v>715</v>
      </c>
    </row>
    <row r="202" spans="4:6" x14ac:dyDescent="0.3">
      <c r="E202" t="s">
        <v>716</v>
      </c>
    </row>
    <row r="204" spans="4:6" x14ac:dyDescent="0.3">
      <c r="D204" t="s">
        <v>730</v>
      </c>
    </row>
    <row r="205" spans="4:6" x14ac:dyDescent="0.3">
      <c r="E205" t="s">
        <v>717</v>
      </c>
    </row>
    <row r="206" spans="4:6" x14ac:dyDescent="0.3">
      <c r="E206" t="s">
        <v>718</v>
      </c>
    </row>
    <row r="207" spans="4:6" x14ac:dyDescent="0.3">
      <c r="F207" t="s">
        <v>720</v>
      </c>
    </row>
    <row r="208" spans="4:6" x14ac:dyDescent="0.3">
      <c r="E208" t="s">
        <v>719</v>
      </c>
    </row>
    <row r="209" spans="5:6" x14ac:dyDescent="0.3">
      <c r="F209" t="s">
        <v>723</v>
      </c>
    </row>
    <row r="210" spans="5:6" x14ac:dyDescent="0.3">
      <c r="F210" t="s">
        <v>721</v>
      </c>
    </row>
    <row r="211" spans="5:6" x14ac:dyDescent="0.3">
      <c r="F211" t="s">
        <v>724</v>
      </c>
    </row>
    <row r="212" spans="5:6" x14ac:dyDescent="0.3">
      <c r="E212" t="s">
        <v>722</v>
      </c>
    </row>
    <row r="213" spans="5:6" x14ac:dyDescent="0.3">
      <c r="F213" t="s">
        <v>725</v>
      </c>
    </row>
    <row r="214" spans="5:6" x14ac:dyDescent="0.3">
      <c r="F214" t="s">
        <v>727</v>
      </c>
    </row>
    <row r="215" spans="5:6" x14ac:dyDescent="0.3">
      <c r="F215" t="s">
        <v>726</v>
      </c>
    </row>
    <row r="216" spans="5:6" x14ac:dyDescent="0.3">
      <c r="E216" t="s">
        <v>728</v>
      </c>
    </row>
    <row r="217" spans="5:6" x14ac:dyDescent="0.3">
      <c r="F217" t="s">
        <v>729</v>
      </c>
    </row>
    <row r="241" spans="1:17" x14ac:dyDescent="0.3">
      <c r="D241" t="s">
        <v>731</v>
      </c>
    </row>
    <row r="242" spans="1:17" x14ac:dyDescent="0.3">
      <c r="E242" t="s">
        <v>732</v>
      </c>
    </row>
    <row r="244" spans="1:17" x14ac:dyDescent="0.3">
      <c r="A244" s="213" t="s">
        <v>281</v>
      </c>
      <c r="B244" s="137" t="s">
        <v>733</v>
      </c>
      <c r="C244" s="15"/>
      <c r="D244" s="15"/>
      <c r="E244" s="15"/>
      <c r="F244" s="15"/>
      <c r="G244" s="15"/>
      <c r="H244" s="15"/>
      <c r="I244" s="15"/>
      <c r="J244" s="15"/>
      <c r="K244" s="15"/>
      <c r="L244" s="15"/>
      <c r="M244" s="15"/>
      <c r="N244" s="15"/>
      <c r="O244" s="15"/>
      <c r="P244" s="15"/>
      <c r="Q244" s="15"/>
    </row>
  </sheetData>
  <sheetProtection algorithmName="SHA-512" hashValue="DIkmrw1ZrPdt6BgG4pvrPdMDEHA/qYgjyn0LmiYULbsFS3vsmw7j9IBkLstRRgEjV/rTvUNzKqzLbwAFd+cXhA==" saltValue="4sqC28gh5D6BC+QoKCML4Q==" spinCount="100000" sheet="1" objects="1" scenarios="1"/>
  <mergeCells count="2">
    <mergeCell ref="E198:F198"/>
    <mergeCell ref="E200:F200"/>
  </mergeCells>
  <hyperlinks>
    <hyperlink ref="A1" location="'Start &amp; Help'!A1" display="Terug naar start" xr:uid="{1447E559-03BA-4BE4-8D9E-153DACCDA7D4}"/>
    <hyperlink ref="A6" location="Stappenplan!A1" display="&lt;terug&gt;" xr:uid="{F3277D36-D81A-4AA2-BE95-49567EEFE347}"/>
    <hyperlink ref="A57" location="Stappenplan!A1" display="&lt;terug&gt;" xr:uid="{76EB1C75-E1FF-47BB-B181-2E2EBEFC9A54}"/>
    <hyperlink ref="A83" location="Stappenplan!A1" display="&lt;terug&gt;" xr:uid="{AE055A7E-AA96-46DB-BF7A-74287BC5EC7D}"/>
    <hyperlink ref="A103" location="Stappenplan!A1" display="&lt;terug&gt;" xr:uid="{60A2987B-25DE-4BE3-A163-7893F9151D40}"/>
    <hyperlink ref="E198:F198" location="ProjectGrafieken!H42" display="TO juli grafiek" xr:uid="{15E4BC0A-4183-4963-9FB6-74860D2EC9E4}"/>
    <hyperlink ref="E200:F200" location="ProjectGrafieken!B173" display="TOjuli per orientatie" xr:uid="{EEF198A9-BB0D-4972-A646-39C38D63B54C}"/>
    <hyperlink ref="A244" location="Stappenplan!A1" display="&lt;terug&gt;" xr:uid="{B42317FB-6620-480C-80BC-C84BC19DCECB}"/>
  </hyperlinks>
  <pageMargins left="0.7" right="0.7" top="0.75" bottom="0.75" header="0.3" footer="0.3"/>
  <pageSetup paperSize="9" scale="64" orientation="portrait" r:id="rId1"/>
  <rowBreaks count="2" manualBreakCount="2">
    <brk id="50" max="16383" man="1"/>
    <brk id="102" max="16383"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F5B2-DB00-4354-9663-097E6809C7C4}">
  <sheetPr>
    <tabColor rgb="FFFFC000"/>
  </sheetPr>
  <dimension ref="A3:C550"/>
  <sheetViews>
    <sheetView workbookViewId="0"/>
  </sheetViews>
  <sheetFormatPr defaultRowHeight="14.4" x14ac:dyDescent="0.3"/>
  <cols>
    <col min="1" max="1" width="46.88671875" bestFit="1" customWidth="1"/>
    <col min="2" max="2" width="9" bestFit="1" customWidth="1"/>
    <col min="3" max="3" width="12.33203125" customWidth="1"/>
  </cols>
  <sheetData>
    <row r="3" spans="1:3" x14ac:dyDescent="0.3">
      <c r="C3" s="12">
        <v>45061</v>
      </c>
    </row>
    <row r="4" spans="1:3" x14ac:dyDescent="0.3">
      <c r="C4" t="s">
        <v>844</v>
      </c>
    </row>
    <row r="5" spans="1:3" x14ac:dyDescent="0.3">
      <c r="A5" t="s">
        <v>18</v>
      </c>
      <c r="B5" t="s">
        <v>19</v>
      </c>
      <c r="C5">
        <v>54.33</v>
      </c>
    </row>
    <row r="6" spans="1:3" x14ac:dyDescent="0.3">
      <c r="A6" t="s">
        <v>20</v>
      </c>
      <c r="B6" t="s">
        <v>19</v>
      </c>
      <c r="C6">
        <v>27.6</v>
      </c>
    </row>
    <row r="7" spans="1:3" x14ac:dyDescent="0.3">
      <c r="A7" t="s">
        <v>21</v>
      </c>
      <c r="B7" t="s">
        <v>22</v>
      </c>
      <c r="C7">
        <v>55.8</v>
      </c>
    </row>
    <row r="8" spans="1:3" x14ac:dyDescent="0.3">
      <c r="A8" t="s">
        <v>23</v>
      </c>
      <c r="B8" t="s">
        <v>19</v>
      </c>
      <c r="C8">
        <v>27.4</v>
      </c>
    </row>
    <row r="9" spans="1:3" x14ac:dyDescent="0.3">
      <c r="A9" t="s">
        <v>647</v>
      </c>
      <c r="B9" t="s">
        <v>25</v>
      </c>
      <c r="C9">
        <v>34.93</v>
      </c>
    </row>
    <row r="10" spans="1:3" x14ac:dyDescent="0.3">
      <c r="A10" t="s">
        <v>24</v>
      </c>
      <c r="B10" t="s">
        <v>25</v>
      </c>
      <c r="C10">
        <v>13364.989266282601</v>
      </c>
    </row>
    <row r="11" spans="1:3" x14ac:dyDescent="0.3">
      <c r="A11" t="s">
        <v>26</v>
      </c>
      <c r="B11" t="s">
        <v>25</v>
      </c>
      <c r="C11">
        <v>6787.1875969274397</v>
      </c>
    </row>
    <row r="12" spans="1:3" x14ac:dyDescent="0.3">
      <c r="A12" t="s">
        <v>27</v>
      </c>
      <c r="B12" t="s">
        <v>25</v>
      </c>
      <c r="C12">
        <v>8593.1568166035704</v>
      </c>
    </row>
    <row r="13" spans="1:3" x14ac:dyDescent="0.3">
      <c r="A13" t="s">
        <v>28</v>
      </c>
      <c r="B13" t="s">
        <v>29</v>
      </c>
      <c r="C13">
        <v>246</v>
      </c>
    </row>
    <row r="14" spans="1:3" x14ac:dyDescent="0.3">
      <c r="A14" t="s">
        <v>30</v>
      </c>
      <c r="B14" t="s">
        <v>29</v>
      </c>
      <c r="C14">
        <v>395.76</v>
      </c>
    </row>
    <row r="15" spans="1:3" x14ac:dyDescent="0.3">
      <c r="A15" t="s">
        <v>31</v>
      </c>
      <c r="B15" t="s">
        <v>32</v>
      </c>
      <c r="C15">
        <v>1591.4784710036699</v>
      </c>
    </row>
    <row r="16" spans="1:3" x14ac:dyDescent="0.3">
      <c r="A16" t="s">
        <v>648</v>
      </c>
      <c r="B16" t="s">
        <v>19</v>
      </c>
      <c r="C16">
        <v>67</v>
      </c>
    </row>
    <row r="17" spans="1:3" x14ac:dyDescent="0.3">
      <c r="A17" t="s">
        <v>33</v>
      </c>
    </row>
    <row r="18" spans="1:3" x14ac:dyDescent="0.3">
      <c r="A18" t="s">
        <v>34</v>
      </c>
      <c r="B18" t="s">
        <v>25</v>
      </c>
      <c r="C18">
        <v>6787.1875969274397</v>
      </c>
    </row>
    <row r="19" spans="1:3" x14ac:dyDescent="0.3">
      <c r="A19" t="s">
        <v>35</v>
      </c>
      <c r="B19" t="s">
        <v>25</v>
      </c>
      <c r="C19">
        <v>0</v>
      </c>
    </row>
    <row r="20" spans="1:3" x14ac:dyDescent="0.3">
      <c r="A20" t="s">
        <v>36</v>
      </c>
      <c r="B20" t="s">
        <v>25</v>
      </c>
      <c r="C20">
        <v>0</v>
      </c>
    </row>
    <row r="21" spans="1:3" x14ac:dyDescent="0.3">
      <c r="A21" t="s">
        <v>37</v>
      </c>
      <c r="B21" t="s">
        <v>25</v>
      </c>
      <c r="C21">
        <v>0</v>
      </c>
    </row>
    <row r="22" spans="1:3" x14ac:dyDescent="0.3">
      <c r="A22" t="s">
        <v>38</v>
      </c>
      <c r="B22" t="s">
        <v>25</v>
      </c>
      <c r="C22">
        <v>0</v>
      </c>
    </row>
    <row r="24" spans="1:3" x14ac:dyDescent="0.3">
      <c r="A24" t="s">
        <v>39</v>
      </c>
    </row>
    <row r="25" spans="1:3" x14ac:dyDescent="0.3">
      <c r="A25" t="s">
        <v>34</v>
      </c>
      <c r="B25" t="s">
        <v>25</v>
      </c>
      <c r="C25">
        <v>4680.81903236375</v>
      </c>
    </row>
    <row r="26" spans="1:3" x14ac:dyDescent="0.3">
      <c r="A26" t="s">
        <v>35</v>
      </c>
      <c r="B26" t="s">
        <v>25</v>
      </c>
      <c r="C26">
        <v>0</v>
      </c>
    </row>
    <row r="27" spans="1:3" x14ac:dyDescent="0.3">
      <c r="A27" t="s">
        <v>36</v>
      </c>
      <c r="B27" t="s">
        <v>25</v>
      </c>
      <c r="C27">
        <v>0</v>
      </c>
    </row>
    <row r="28" spans="1:3" x14ac:dyDescent="0.3">
      <c r="A28" t="s">
        <v>37</v>
      </c>
      <c r="B28" t="s">
        <v>25</v>
      </c>
      <c r="C28">
        <v>0</v>
      </c>
    </row>
    <row r="29" spans="1:3" x14ac:dyDescent="0.3">
      <c r="A29" t="s">
        <v>38</v>
      </c>
      <c r="B29" t="s">
        <v>25</v>
      </c>
      <c r="C29">
        <v>0</v>
      </c>
    </row>
    <row r="31" spans="1:3" x14ac:dyDescent="0.3">
      <c r="A31" t="s">
        <v>0</v>
      </c>
    </row>
    <row r="32" spans="1:3" x14ac:dyDescent="0.3">
      <c r="A32" t="s">
        <v>40</v>
      </c>
      <c r="B32" t="s">
        <v>41</v>
      </c>
      <c r="C32">
        <v>0</v>
      </c>
    </row>
    <row r="33" spans="1:3" x14ac:dyDescent="0.3">
      <c r="A33" t="s">
        <v>42</v>
      </c>
      <c r="B33" t="s">
        <v>41</v>
      </c>
      <c r="C33">
        <v>0</v>
      </c>
    </row>
    <row r="34" spans="1:3" x14ac:dyDescent="0.3">
      <c r="A34" t="s">
        <v>43</v>
      </c>
      <c r="B34" t="s">
        <v>41</v>
      </c>
      <c r="C34">
        <v>0</v>
      </c>
    </row>
    <row r="35" spans="1:3" x14ac:dyDescent="0.3">
      <c r="A35" t="s">
        <v>44</v>
      </c>
      <c r="B35" t="s">
        <v>41</v>
      </c>
      <c r="C35">
        <v>0</v>
      </c>
    </row>
    <row r="36" spans="1:3" x14ac:dyDescent="0.3">
      <c r="A36" t="s">
        <v>45</v>
      </c>
      <c r="B36" t="s">
        <v>41</v>
      </c>
      <c r="C36">
        <v>0</v>
      </c>
    </row>
    <row r="37" spans="1:3" x14ac:dyDescent="0.3">
      <c r="A37" t="s">
        <v>46</v>
      </c>
      <c r="B37" t="s">
        <v>41</v>
      </c>
      <c r="C37">
        <v>0</v>
      </c>
    </row>
    <row r="38" spans="1:3" x14ac:dyDescent="0.3">
      <c r="A38" t="s">
        <v>47</v>
      </c>
      <c r="B38" t="s">
        <v>41</v>
      </c>
      <c r="C38">
        <v>0</v>
      </c>
    </row>
    <row r="39" spans="1:3" x14ac:dyDescent="0.3">
      <c r="A39" t="s">
        <v>48</v>
      </c>
      <c r="B39" t="s">
        <v>41</v>
      </c>
      <c r="C39">
        <v>0</v>
      </c>
    </row>
    <row r="41" spans="1:3" x14ac:dyDescent="0.3">
      <c r="A41" t="s">
        <v>49</v>
      </c>
    </row>
    <row r="42" spans="1:3" x14ac:dyDescent="0.3">
      <c r="A42" t="s">
        <v>50</v>
      </c>
      <c r="B42" t="s">
        <v>25</v>
      </c>
      <c r="C42">
        <v>4680.81903236375</v>
      </c>
    </row>
    <row r="43" spans="1:3" x14ac:dyDescent="0.3">
      <c r="A43" t="s">
        <v>51</v>
      </c>
      <c r="B43" t="s">
        <v>25</v>
      </c>
      <c r="C43">
        <v>1588.0991174144699</v>
      </c>
    </row>
    <row r="44" spans="1:3" x14ac:dyDescent="0.3">
      <c r="A44" t="s">
        <v>52</v>
      </c>
      <c r="B44" t="s">
        <v>25</v>
      </c>
      <c r="C44">
        <v>48.7831389729092</v>
      </c>
    </row>
    <row r="45" spans="1:3" x14ac:dyDescent="0.3">
      <c r="A45" t="s">
        <v>53</v>
      </c>
      <c r="B45" t="s">
        <v>25</v>
      </c>
      <c r="C45">
        <v>586.17015951440203</v>
      </c>
    </row>
    <row r="46" spans="1:3" x14ac:dyDescent="0.3">
      <c r="A46" t="s">
        <v>54</v>
      </c>
      <c r="B46" t="s">
        <v>25</v>
      </c>
      <c r="C46">
        <v>0</v>
      </c>
    </row>
    <row r="47" spans="1:3" x14ac:dyDescent="0.3">
      <c r="A47" t="s">
        <v>55</v>
      </c>
      <c r="B47" t="s">
        <v>25</v>
      </c>
      <c r="C47">
        <v>423.68587285005498</v>
      </c>
    </row>
    <row r="48" spans="1:3" x14ac:dyDescent="0.3">
      <c r="A48" t="s">
        <v>56</v>
      </c>
      <c r="B48" t="s">
        <v>25</v>
      </c>
    </row>
    <row r="49" spans="1:3" x14ac:dyDescent="0.3">
      <c r="A49" t="s">
        <v>57</v>
      </c>
      <c r="B49" t="s">
        <v>25</v>
      </c>
      <c r="C49">
        <v>1855.90724637681</v>
      </c>
    </row>
    <row r="50" spans="1:3" x14ac:dyDescent="0.3">
      <c r="A50" t="s">
        <v>58</v>
      </c>
      <c r="B50" t="s">
        <v>25</v>
      </c>
    </row>
    <row r="51" spans="1:3" x14ac:dyDescent="0.3">
      <c r="A51" t="s">
        <v>59</v>
      </c>
      <c r="B51" t="s">
        <v>25</v>
      </c>
      <c r="C51">
        <v>178.17349723510401</v>
      </c>
    </row>
    <row r="52" spans="1:3" x14ac:dyDescent="0.3">
      <c r="A52" t="s">
        <v>649</v>
      </c>
      <c r="B52" t="s">
        <v>25</v>
      </c>
    </row>
    <row r="53" spans="1:3" x14ac:dyDescent="0.3">
      <c r="A53" t="s">
        <v>60</v>
      </c>
      <c r="B53" t="s">
        <v>25</v>
      </c>
      <c r="C53">
        <v>0</v>
      </c>
    </row>
    <row r="54" spans="1:3" x14ac:dyDescent="0.3">
      <c r="A54" t="s">
        <v>61</v>
      </c>
      <c r="B54" t="s">
        <v>25</v>
      </c>
      <c r="C54">
        <v>0</v>
      </c>
    </row>
    <row r="56" spans="1:3" x14ac:dyDescent="0.3">
      <c r="A56" t="s">
        <v>62</v>
      </c>
    </row>
    <row r="57" spans="1:3" x14ac:dyDescent="0.3">
      <c r="A57" t="s">
        <v>63</v>
      </c>
      <c r="B57" t="s">
        <v>25</v>
      </c>
      <c r="C57">
        <v>1636.88225638738</v>
      </c>
    </row>
    <row r="58" spans="1:3" x14ac:dyDescent="0.3">
      <c r="A58" t="s">
        <v>64</v>
      </c>
      <c r="B58" t="s">
        <v>25</v>
      </c>
      <c r="C58">
        <v>7743.1233628460304</v>
      </c>
    </row>
    <row r="59" spans="1:3" x14ac:dyDescent="0.3">
      <c r="A59" t="s">
        <v>65</v>
      </c>
      <c r="B59" t="s">
        <v>25</v>
      </c>
      <c r="C59">
        <v>7743.1233628460304</v>
      </c>
    </row>
    <row r="60" spans="1:3" x14ac:dyDescent="0.3">
      <c r="A60" t="s">
        <v>66</v>
      </c>
      <c r="B60" t="s">
        <v>25</v>
      </c>
      <c r="C60">
        <v>7589.0479413319899</v>
      </c>
    </row>
    <row r="61" spans="1:3" x14ac:dyDescent="0.3">
      <c r="A61" t="s">
        <v>67</v>
      </c>
      <c r="B61" t="s">
        <v>25</v>
      </c>
      <c r="C61">
        <v>6599.1721228973802</v>
      </c>
    </row>
    <row r="62" spans="1:3" x14ac:dyDescent="0.3">
      <c r="A62" t="s">
        <v>68</v>
      </c>
      <c r="B62" t="s">
        <v>25</v>
      </c>
      <c r="C62">
        <v>6739.6816152185102</v>
      </c>
    </row>
    <row r="64" spans="1:3" x14ac:dyDescent="0.3">
      <c r="A64" t="s">
        <v>69</v>
      </c>
      <c r="B64" t="s">
        <v>25</v>
      </c>
      <c r="C64">
        <v>989.87581843460703</v>
      </c>
    </row>
    <row r="65" spans="1:3" x14ac:dyDescent="0.3">
      <c r="A65" t="s">
        <v>70</v>
      </c>
      <c r="B65" t="s">
        <v>25</v>
      </c>
      <c r="C65">
        <v>154.07542151403999</v>
      </c>
    </row>
    <row r="66" spans="1:3" x14ac:dyDescent="0.3">
      <c r="A66" t="s">
        <v>71</v>
      </c>
      <c r="B66" t="s">
        <v>25</v>
      </c>
      <c r="C66">
        <v>154.07542151403999</v>
      </c>
    </row>
    <row r="67" spans="1:3" x14ac:dyDescent="0.3">
      <c r="A67" t="s">
        <v>72</v>
      </c>
      <c r="B67" t="s">
        <v>25</v>
      </c>
      <c r="C67">
        <v>0</v>
      </c>
    </row>
    <row r="68" spans="1:3" x14ac:dyDescent="0.3">
      <c r="A68" t="s">
        <v>73</v>
      </c>
      <c r="B68" t="s">
        <v>25</v>
      </c>
      <c r="C68">
        <v>0</v>
      </c>
    </row>
    <row r="70" spans="1:3" x14ac:dyDescent="0.3">
      <c r="A70" t="s">
        <v>1</v>
      </c>
    </row>
    <row r="71" spans="1:3" x14ac:dyDescent="0.3">
      <c r="A71" t="s">
        <v>74</v>
      </c>
      <c r="B71" t="s">
        <v>25</v>
      </c>
      <c r="C71">
        <v>423.68587285005498</v>
      </c>
    </row>
    <row r="72" spans="1:3" x14ac:dyDescent="0.3">
      <c r="A72" t="s">
        <v>75</v>
      </c>
      <c r="B72" t="s">
        <v>25</v>
      </c>
    </row>
    <row r="73" spans="1:3" x14ac:dyDescent="0.3">
      <c r="A73" t="s">
        <v>76</v>
      </c>
      <c r="B73" t="s">
        <v>25</v>
      </c>
      <c r="C73">
        <v>1262.30672589857</v>
      </c>
    </row>
    <row r="74" spans="1:3" x14ac:dyDescent="0.3">
      <c r="A74" t="s">
        <v>77</v>
      </c>
      <c r="B74" t="s">
        <v>25</v>
      </c>
      <c r="C74">
        <v>967.72074189857301</v>
      </c>
    </row>
    <row r="75" spans="1:3" x14ac:dyDescent="0.3">
      <c r="A75" t="s">
        <v>78</v>
      </c>
      <c r="B75" t="s">
        <v>25</v>
      </c>
      <c r="C75">
        <v>841.49629730310699</v>
      </c>
    </row>
    <row r="76" spans="1:3" x14ac:dyDescent="0.3">
      <c r="A76" t="s">
        <v>79</v>
      </c>
      <c r="B76" t="s">
        <v>25</v>
      </c>
      <c r="C76">
        <v>957.30157341565405</v>
      </c>
    </row>
    <row r="78" spans="1:3" x14ac:dyDescent="0.3">
      <c r="A78" t="s">
        <v>80</v>
      </c>
      <c r="B78" t="s">
        <v>25</v>
      </c>
      <c r="C78">
        <v>126.224444595466</v>
      </c>
    </row>
    <row r="79" spans="1:3" x14ac:dyDescent="0.3">
      <c r="A79" t="s">
        <v>81</v>
      </c>
      <c r="B79" t="s">
        <v>25</v>
      </c>
      <c r="C79">
        <v>294.58598399999897</v>
      </c>
    </row>
    <row r="80" spans="1:3" x14ac:dyDescent="0.3">
      <c r="A80" t="s">
        <v>82</v>
      </c>
      <c r="B80" t="s">
        <v>25</v>
      </c>
      <c r="C80">
        <v>294.58598399999897</v>
      </c>
    </row>
    <row r="81" spans="1:3" x14ac:dyDescent="0.3">
      <c r="A81" t="s">
        <v>83</v>
      </c>
      <c r="B81" t="s">
        <v>25</v>
      </c>
      <c r="C81">
        <v>0</v>
      </c>
    </row>
    <row r="82" spans="1:3" x14ac:dyDescent="0.3">
      <c r="A82" t="s">
        <v>84</v>
      </c>
      <c r="B82" t="s">
        <v>25</v>
      </c>
      <c r="C82">
        <v>8.7508926515939596</v>
      </c>
    </row>
    <row r="84" spans="1:3" x14ac:dyDescent="0.3">
      <c r="A84" t="s">
        <v>85</v>
      </c>
    </row>
    <row r="85" spans="1:3" x14ac:dyDescent="0.3">
      <c r="A85" t="s">
        <v>86</v>
      </c>
      <c r="B85" t="s">
        <v>25</v>
      </c>
      <c r="C85">
        <v>1855.90724637681</v>
      </c>
    </row>
    <row r="86" spans="1:3" x14ac:dyDescent="0.3">
      <c r="A86" t="s">
        <v>87</v>
      </c>
      <c r="B86" t="s">
        <v>25</v>
      </c>
      <c r="C86">
        <v>4342.8229565217298</v>
      </c>
    </row>
    <row r="87" spans="1:3" x14ac:dyDescent="0.3">
      <c r="A87" t="s">
        <v>88</v>
      </c>
      <c r="B87" t="s">
        <v>25</v>
      </c>
      <c r="C87">
        <v>4342.8229565217298</v>
      </c>
    </row>
    <row r="88" spans="1:3" x14ac:dyDescent="0.3">
      <c r="A88" t="s">
        <v>89</v>
      </c>
      <c r="B88" t="s">
        <v>25</v>
      </c>
      <c r="C88">
        <v>4342.8229565217298</v>
      </c>
    </row>
    <row r="89" spans="1:3" x14ac:dyDescent="0.3">
      <c r="A89" t="s">
        <v>90</v>
      </c>
      <c r="B89" t="s">
        <v>25</v>
      </c>
      <c r="C89">
        <v>3201.44</v>
      </c>
    </row>
    <row r="91" spans="1:3" x14ac:dyDescent="0.3">
      <c r="A91" t="s">
        <v>91</v>
      </c>
      <c r="B91" t="s">
        <v>25</v>
      </c>
    </row>
    <row r="92" spans="1:3" x14ac:dyDescent="0.3">
      <c r="A92" t="s">
        <v>92</v>
      </c>
      <c r="B92" t="s">
        <v>25</v>
      </c>
      <c r="C92">
        <v>1141.38295652173</v>
      </c>
    </row>
    <row r="93" spans="1:3" x14ac:dyDescent="0.3">
      <c r="A93" t="s">
        <v>93</v>
      </c>
      <c r="B93" t="s">
        <v>25</v>
      </c>
    </row>
    <row r="94" spans="1:3" x14ac:dyDescent="0.3">
      <c r="A94" t="s">
        <v>94</v>
      </c>
      <c r="B94" t="s">
        <v>25</v>
      </c>
    </row>
    <row r="95" spans="1:3" x14ac:dyDescent="0.3">
      <c r="A95" t="s">
        <v>95</v>
      </c>
      <c r="B95" t="s">
        <v>25</v>
      </c>
    </row>
    <row r="96" spans="1:3" x14ac:dyDescent="0.3">
      <c r="A96" t="s">
        <v>96</v>
      </c>
      <c r="B96" t="s">
        <v>25</v>
      </c>
    </row>
    <row r="99" spans="1:3" x14ac:dyDescent="0.3">
      <c r="A99" t="s">
        <v>97</v>
      </c>
      <c r="B99" t="s">
        <v>25</v>
      </c>
      <c r="C99">
        <v>168.450283177778</v>
      </c>
    </row>
    <row r="100" spans="1:3" x14ac:dyDescent="0.3">
      <c r="A100" t="s">
        <v>98</v>
      </c>
      <c r="B100" t="s">
        <v>25</v>
      </c>
      <c r="C100">
        <v>9.7232140573266204</v>
      </c>
    </row>
    <row r="101" spans="1:3" x14ac:dyDescent="0.3">
      <c r="A101" t="s">
        <v>99</v>
      </c>
      <c r="B101" t="s">
        <v>25</v>
      </c>
      <c r="C101">
        <v>0</v>
      </c>
    </row>
    <row r="103" spans="1:3" x14ac:dyDescent="0.3">
      <c r="A103" t="s">
        <v>100</v>
      </c>
      <c r="B103" t="s">
        <v>101</v>
      </c>
      <c r="C103">
        <v>12</v>
      </c>
    </row>
    <row r="104" spans="1:3" x14ac:dyDescent="0.3">
      <c r="A104" t="s">
        <v>102</v>
      </c>
      <c r="B104" t="s">
        <v>101</v>
      </c>
      <c r="C104">
        <v>14</v>
      </c>
    </row>
    <row r="106" spans="1:3" x14ac:dyDescent="0.3">
      <c r="A106" t="s">
        <v>103</v>
      </c>
    </row>
    <row r="107" spans="1:3" x14ac:dyDescent="0.3">
      <c r="A107" t="s">
        <v>104</v>
      </c>
      <c r="B107" t="s">
        <v>25</v>
      </c>
      <c r="C107">
        <v>1724.1774253106</v>
      </c>
    </row>
    <row r="108" spans="1:3" x14ac:dyDescent="0.3">
      <c r="A108" t="s">
        <v>105</v>
      </c>
      <c r="B108" t="s">
        <v>25</v>
      </c>
      <c r="C108">
        <v>1215.36850219851</v>
      </c>
    </row>
    <row r="109" spans="1:3" x14ac:dyDescent="0.3">
      <c r="A109" t="s">
        <v>106</v>
      </c>
      <c r="B109" t="s">
        <v>25</v>
      </c>
      <c r="C109">
        <v>697.21776555782697</v>
      </c>
    </row>
    <row r="110" spans="1:3" x14ac:dyDescent="0.3">
      <c r="A110" t="s">
        <v>107</v>
      </c>
      <c r="B110" t="s">
        <v>25</v>
      </c>
      <c r="C110">
        <v>134.60935029214099</v>
      </c>
    </row>
    <row r="111" spans="1:3" x14ac:dyDescent="0.3">
      <c r="A111" t="s">
        <v>108</v>
      </c>
      <c r="B111" t="s">
        <v>25</v>
      </c>
      <c r="C111">
        <v>0</v>
      </c>
    </row>
    <row r="112" spans="1:3" x14ac:dyDescent="0.3">
      <c r="A112" t="s">
        <v>109</v>
      </c>
      <c r="B112" t="s">
        <v>25</v>
      </c>
      <c r="C112">
        <v>0</v>
      </c>
    </row>
    <row r="113" spans="1:3" x14ac:dyDescent="0.3">
      <c r="A113" t="s">
        <v>110</v>
      </c>
      <c r="B113" t="s">
        <v>25</v>
      </c>
      <c r="C113">
        <v>0</v>
      </c>
    </row>
    <row r="114" spans="1:3" x14ac:dyDescent="0.3">
      <c r="A114" t="s">
        <v>111</v>
      </c>
      <c r="B114" t="s">
        <v>25</v>
      </c>
      <c r="C114">
        <v>0</v>
      </c>
    </row>
    <row r="115" spans="1:3" x14ac:dyDescent="0.3">
      <c r="A115" t="s">
        <v>112</v>
      </c>
      <c r="B115" t="s">
        <v>25</v>
      </c>
      <c r="C115">
        <v>0</v>
      </c>
    </row>
    <row r="116" spans="1:3" x14ac:dyDescent="0.3">
      <c r="A116" t="s">
        <v>113</v>
      </c>
      <c r="B116" t="s">
        <v>25</v>
      </c>
      <c r="C116">
        <v>311.91736454709297</v>
      </c>
    </row>
    <row r="117" spans="1:3" x14ac:dyDescent="0.3">
      <c r="A117" t="s">
        <v>114</v>
      </c>
      <c r="B117" t="s">
        <v>25</v>
      </c>
      <c r="C117">
        <v>917.70062123675996</v>
      </c>
    </row>
    <row r="118" spans="1:3" x14ac:dyDescent="0.3">
      <c r="A118" t="s">
        <v>115</v>
      </c>
      <c r="B118" t="s">
        <v>25</v>
      </c>
      <c r="C118">
        <v>1598.1810937544401</v>
      </c>
    </row>
    <row r="120" spans="1:3" x14ac:dyDescent="0.3">
      <c r="A120" t="s">
        <v>116</v>
      </c>
    </row>
    <row r="121" spans="1:3" x14ac:dyDescent="0.3">
      <c r="A121" t="s">
        <v>104</v>
      </c>
      <c r="B121" t="s">
        <v>25</v>
      </c>
      <c r="C121">
        <v>1759.5139690357901</v>
      </c>
    </row>
    <row r="122" spans="1:3" x14ac:dyDescent="0.3">
      <c r="A122" t="s">
        <v>105</v>
      </c>
      <c r="B122" t="s">
        <v>25</v>
      </c>
      <c r="C122">
        <v>1239.6917813037501</v>
      </c>
    </row>
    <row r="123" spans="1:3" x14ac:dyDescent="0.3">
      <c r="A123" t="s">
        <v>106</v>
      </c>
      <c r="B123" t="s">
        <v>25</v>
      </c>
      <c r="C123">
        <v>718.13498798001103</v>
      </c>
    </row>
    <row r="124" spans="1:3" x14ac:dyDescent="0.3">
      <c r="A124" t="s">
        <v>107</v>
      </c>
      <c r="B124" t="s">
        <v>25</v>
      </c>
      <c r="C124">
        <v>138.902952820888</v>
      </c>
    </row>
    <row r="125" spans="1:3" x14ac:dyDescent="0.3">
      <c r="A125" t="s">
        <v>108</v>
      </c>
      <c r="B125" t="s">
        <v>25</v>
      </c>
      <c r="C125">
        <v>0</v>
      </c>
    </row>
    <row r="126" spans="1:3" x14ac:dyDescent="0.3">
      <c r="A126" t="s">
        <v>109</v>
      </c>
      <c r="B126" t="s">
        <v>25</v>
      </c>
      <c r="C126">
        <v>0</v>
      </c>
    </row>
    <row r="127" spans="1:3" x14ac:dyDescent="0.3">
      <c r="A127" t="s">
        <v>110</v>
      </c>
      <c r="B127" t="s">
        <v>25</v>
      </c>
      <c r="C127">
        <v>0</v>
      </c>
    </row>
    <row r="128" spans="1:3" x14ac:dyDescent="0.3">
      <c r="A128" t="s">
        <v>111</v>
      </c>
      <c r="B128" t="s">
        <v>25</v>
      </c>
      <c r="C128">
        <v>0</v>
      </c>
    </row>
    <row r="129" spans="1:3" x14ac:dyDescent="0.3">
      <c r="A129" t="s">
        <v>112</v>
      </c>
      <c r="B129" t="s">
        <v>25</v>
      </c>
      <c r="C129">
        <v>0</v>
      </c>
    </row>
    <row r="130" spans="1:3" x14ac:dyDescent="0.3">
      <c r="A130" t="s">
        <v>113</v>
      </c>
      <c r="B130" t="s">
        <v>25</v>
      </c>
      <c r="C130">
        <v>318.62510378367102</v>
      </c>
    </row>
    <row r="131" spans="1:3" x14ac:dyDescent="0.3">
      <c r="A131" t="s">
        <v>114</v>
      </c>
      <c r="B131" t="s">
        <v>25</v>
      </c>
      <c r="C131">
        <v>935.36951518425303</v>
      </c>
    </row>
    <row r="132" spans="1:3" x14ac:dyDescent="0.3">
      <c r="A132" t="s">
        <v>115</v>
      </c>
      <c r="B132" t="s">
        <v>25</v>
      </c>
      <c r="C132">
        <v>1629.44330511013</v>
      </c>
    </row>
    <row r="134" spans="1:3" x14ac:dyDescent="0.3">
      <c r="A134" t="s">
        <v>117</v>
      </c>
    </row>
    <row r="135" spans="1:3" x14ac:dyDescent="0.3">
      <c r="A135" t="s">
        <v>104</v>
      </c>
      <c r="B135" t="s">
        <v>25</v>
      </c>
      <c r="C135">
        <v>1584.8758453790799</v>
      </c>
    </row>
    <row r="136" spans="1:3" x14ac:dyDescent="0.3">
      <c r="A136" t="s">
        <v>105</v>
      </c>
      <c r="B136" t="s">
        <v>25</v>
      </c>
      <c r="C136">
        <v>1272.9571802497401</v>
      </c>
    </row>
    <row r="137" spans="1:3" x14ac:dyDescent="0.3">
      <c r="A137" t="s">
        <v>106</v>
      </c>
      <c r="B137" t="s">
        <v>25</v>
      </c>
      <c r="C137">
        <v>1338.62882449527</v>
      </c>
    </row>
    <row r="138" spans="1:3" x14ac:dyDescent="0.3">
      <c r="A138" t="s">
        <v>107</v>
      </c>
      <c r="B138" t="s">
        <v>25</v>
      </c>
      <c r="C138">
        <v>1040.7648261491699</v>
      </c>
    </row>
    <row r="139" spans="1:3" x14ac:dyDescent="0.3">
      <c r="A139" t="s">
        <v>108</v>
      </c>
      <c r="B139" t="s">
        <v>25</v>
      </c>
      <c r="C139">
        <v>647.110147084917</v>
      </c>
    </row>
    <row r="140" spans="1:3" x14ac:dyDescent="0.3">
      <c r="A140" t="s">
        <v>109</v>
      </c>
      <c r="B140" t="s">
        <v>25</v>
      </c>
      <c r="C140">
        <v>513.25810718628497</v>
      </c>
    </row>
    <row r="141" spans="1:3" x14ac:dyDescent="0.3">
      <c r="A141" t="s">
        <v>110</v>
      </c>
      <c r="B141" t="s">
        <v>25</v>
      </c>
      <c r="C141">
        <v>377.64631908859297</v>
      </c>
    </row>
    <row r="142" spans="1:3" x14ac:dyDescent="0.3">
      <c r="A142" t="s">
        <v>111</v>
      </c>
      <c r="B142" t="s">
        <v>25</v>
      </c>
      <c r="C142">
        <v>348.32236996984301</v>
      </c>
    </row>
    <row r="143" spans="1:3" x14ac:dyDescent="0.3">
      <c r="A143" t="s">
        <v>112</v>
      </c>
      <c r="B143" t="s">
        <v>25</v>
      </c>
      <c r="C143">
        <v>559.83724121980299</v>
      </c>
    </row>
    <row r="144" spans="1:3" x14ac:dyDescent="0.3">
      <c r="A144" t="s">
        <v>113</v>
      </c>
      <c r="B144" t="s">
        <v>25</v>
      </c>
      <c r="C144">
        <v>990.61189790785295</v>
      </c>
    </row>
    <row r="145" spans="1:3" x14ac:dyDescent="0.3">
      <c r="A145" t="s">
        <v>114</v>
      </c>
      <c r="B145" t="s">
        <v>25</v>
      </c>
      <c r="C145">
        <v>1139.1099459690099</v>
      </c>
    </row>
    <row r="146" spans="1:3" x14ac:dyDescent="0.3">
      <c r="A146" t="s">
        <v>115</v>
      </c>
      <c r="B146" t="s">
        <v>25</v>
      </c>
      <c r="C146">
        <v>1480.0589678005399</v>
      </c>
    </row>
    <row r="148" spans="1:3" x14ac:dyDescent="0.3">
      <c r="A148" t="s">
        <v>118</v>
      </c>
    </row>
    <row r="149" spans="1:3" x14ac:dyDescent="0.3">
      <c r="A149" t="s">
        <v>104</v>
      </c>
      <c r="B149" t="s">
        <v>25</v>
      </c>
      <c r="C149">
        <v>830.94719187609905</v>
      </c>
    </row>
    <row r="150" spans="1:3" x14ac:dyDescent="0.3">
      <c r="A150" t="s">
        <v>105</v>
      </c>
      <c r="B150" t="s">
        <v>25</v>
      </c>
      <c r="C150">
        <v>803.55128202662695</v>
      </c>
    </row>
    <row r="151" spans="1:3" x14ac:dyDescent="0.3">
      <c r="A151" t="s">
        <v>106</v>
      </c>
      <c r="B151" t="s">
        <v>25</v>
      </c>
      <c r="C151">
        <v>672.24866222778803</v>
      </c>
    </row>
    <row r="152" spans="1:3" x14ac:dyDescent="0.3">
      <c r="A152" t="s">
        <v>107</v>
      </c>
      <c r="B152" t="s">
        <v>25</v>
      </c>
      <c r="C152">
        <v>500.075721644498</v>
      </c>
    </row>
    <row r="153" spans="1:3" x14ac:dyDescent="0.3">
      <c r="A153" t="s">
        <v>108</v>
      </c>
      <c r="B153" t="s">
        <v>25</v>
      </c>
      <c r="C153">
        <v>247.69656329306301</v>
      </c>
    </row>
    <row r="154" spans="1:3" x14ac:dyDescent="0.3">
      <c r="A154" t="s">
        <v>109</v>
      </c>
      <c r="B154" t="s">
        <v>25</v>
      </c>
      <c r="C154">
        <v>169.067278613833</v>
      </c>
    </row>
    <row r="155" spans="1:3" x14ac:dyDescent="0.3">
      <c r="A155" t="s">
        <v>110</v>
      </c>
      <c r="B155" t="s">
        <v>25</v>
      </c>
      <c r="C155">
        <v>84.727106763188402</v>
      </c>
    </row>
    <row r="156" spans="1:3" x14ac:dyDescent="0.3">
      <c r="A156" t="s">
        <v>111</v>
      </c>
      <c r="B156" t="s">
        <v>25</v>
      </c>
      <c r="C156">
        <v>64.218571655519</v>
      </c>
    </row>
    <row r="157" spans="1:3" x14ac:dyDescent="0.3">
      <c r="A157" t="s">
        <v>112</v>
      </c>
      <c r="B157" t="s">
        <v>25</v>
      </c>
      <c r="C157">
        <v>188.06741683546699</v>
      </c>
    </row>
    <row r="158" spans="1:3" x14ac:dyDescent="0.3">
      <c r="A158" t="s">
        <v>113</v>
      </c>
      <c r="B158" t="s">
        <v>25</v>
      </c>
      <c r="C158">
        <v>432.87841487296203</v>
      </c>
    </row>
    <row r="159" spans="1:3" x14ac:dyDescent="0.3">
      <c r="A159" t="s">
        <v>114</v>
      </c>
      <c r="B159" t="s">
        <v>25</v>
      </c>
      <c r="C159">
        <v>528.57941588181802</v>
      </c>
    </row>
    <row r="160" spans="1:3" x14ac:dyDescent="0.3">
      <c r="A160" t="s">
        <v>115</v>
      </c>
      <c r="B160" t="s">
        <v>25</v>
      </c>
      <c r="C160">
        <v>731.816896237332</v>
      </c>
    </row>
    <row r="162" spans="1:3" x14ac:dyDescent="0.3">
      <c r="A162" t="s">
        <v>119</v>
      </c>
    </row>
    <row r="163" spans="1:3" x14ac:dyDescent="0.3">
      <c r="A163" t="s">
        <v>104</v>
      </c>
      <c r="B163" t="s">
        <v>25</v>
      </c>
      <c r="C163">
        <v>500.86079999999998</v>
      </c>
    </row>
    <row r="164" spans="1:3" x14ac:dyDescent="0.3">
      <c r="A164" t="s">
        <v>105</v>
      </c>
      <c r="B164" t="s">
        <v>25</v>
      </c>
      <c r="C164">
        <v>452.3904</v>
      </c>
    </row>
    <row r="165" spans="1:3" x14ac:dyDescent="0.3">
      <c r="A165" t="s">
        <v>106</v>
      </c>
      <c r="B165" t="s">
        <v>25</v>
      </c>
      <c r="C165">
        <v>500.86079999999998</v>
      </c>
    </row>
    <row r="166" spans="1:3" x14ac:dyDescent="0.3">
      <c r="A166" t="s">
        <v>107</v>
      </c>
      <c r="B166" t="s">
        <v>25</v>
      </c>
      <c r="C166">
        <v>484.70400000000001</v>
      </c>
    </row>
    <row r="167" spans="1:3" x14ac:dyDescent="0.3">
      <c r="A167" t="s">
        <v>108</v>
      </c>
      <c r="B167" t="s">
        <v>25</v>
      </c>
      <c r="C167">
        <v>500.86079999999998</v>
      </c>
    </row>
    <row r="168" spans="1:3" x14ac:dyDescent="0.3">
      <c r="A168" t="s">
        <v>109</v>
      </c>
      <c r="B168" t="s">
        <v>25</v>
      </c>
      <c r="C168">
        <v>484.70400000000001</v>
      </c>
    </row>
    <row r="169" spans="1:3" x14ac:dyDescent="0.3">
      <c r="A169" t="s">
        <v>110</v>
      </c>
      <c r="B169" t="s">
        <v>25</v>
      </c>
      <c r="C169">
        <v>500.86079999999998</v>
      </c>
    </row>
    <row r="170" spans="1:3" x14ac:dyDescent="0.3">
      <c r="A170" t="s">
        <v>111</v>
      </c>
      <c r="B170" t="s">
        <v>25</v>
      </c>
      <c r="C170">
        <v>500.86079999999998</v>
      </c>
    </row>
    <row r="171" spans="1:3" x14ac:dyDescent="0.3">
      <c r="A171" t="s">
        <v>112</v>
      </c>
      <c r="B171" t="s">
        <v>25</v>
      </c>
      <c r="C171">
        <v>484.70400000000001</v>
      </c>
    </row>
    <row r="172" spans="1:3" x14ac:dyDescent="0.3">
      <c r="A172" t="s">
        <v>113</v>
      </c>
      <c r="B172" t="s">
        <v>25</v>
      </c>
      <c r="C172">
        <v>500.86079999999998</v>
      </c>
    </row>
    <row r="173" spans="1:3" x14ac:dyDescent="0.3">
      <c r="A173" t="s">
        <v>114</v>
      </c>
      <c r="B173" t="s">
        <v>25</v>
      </c>
      <c r="C173">
        <v>484.70400000000001</v>
      </c>
    </row>
    <row r="174" spans="1:3" x14ac:dyDescent="0.3">
      <c r="A174" t="s">
        <v>115</v>
      </c>
      <c r="B174" t="s">
        <v>25</v>
      </c>
      <c r="C174">
        <v>500.86079999999998</v>
      </c>
    </row>
    <row r="176" spans="1:3" x14ac:dyDescent="0.3">
      <c r="A176" t="s">
        <v>120</v>
      </c>
    </row>
    <row r="177" spans="1:3" x14ac:dyDescent="0.3">
      <c r="A177" t="s">
        <v>104</v>
      </c>
      <c r="B177" t="s">
        <v>25</v>
      </c>
      <c r="C177">
        <v>155.47713920568</v>
      </c>
    </row>
    <row r="178" spans="1:3" x14ac:dyDescent="0.3">
      <c r="A178" t="s">
        <v>105</v>
      </c>
      <c r="B178" t="s">
        <v>25</v>
      </c>
      <c r="C178">
        <v>385.25820332832001</v>
      </c>
    </row>
    <row r="179" spans="1:3" x14ac:dyDescent="0.3">
      <c r="A179" t="s">
        <v>106</v>
      </c>
      <c r="B179" t="s">
        <v>25</v>
      </c>
      <c r="C179">
        <v>811.15156909296002</v>
      </c>
    </row>
    <row r="180" spans="1:3" x14ac:dyDescent="0.3">
      <c r="A180" t="s">
        <v>107</v>
      </c>
      <c r="B180" t="s">
        <v>25</v>
      </c>
      <c r="C180">
        <v>1166.0380534224</v>
      </c>
    </row>
    <row r="181" spans="1:3" x14ac:dyDescent="0.3">
      <c r="A181" t="s">
        <v>108</v>
      </c>
      <c r="B181" t="s">
        <v>25</v>
      </c>
      <c r="C181">
        <v>1318.12552657584</v>
      </c>
    </row>
    <row r="182" spans="1:3" x14ac:dyDescent="0.3">
      <c r="A182" t="s">
        <v>109</v>
      </c>
      <c r="B182" t="s">
        <v>25</v>
      </c>
      <c r="C182">
        <v>1409.6557852128001</v>
      </c>
    </row>
    <row r="183" spans="1:3" x14ac:dyDescent="0.3">
      <c r="A183" t="s">
        <v>110</v>
      </c>
      <c r="B183" t="s">
        <v>25</v>
      </c>
      <c r="C183">
        <v>1330.3895838804001</v>
      </c>
    </row>
    <row r="184" spans="1:3" x14ac:dyDescent="0.3">
      <c r="A184" t="s">
        <v>111</v>
      </c>
      <c r="B184" t="s">
        <v>25</v>
      </c>
      <c r="C184">
        <v>1385.60223348216</v>
      </c>
    </row>
    <row r="185" spans="1:3" x14ac:dyDescent="0.3">
      <c r="A185" t="s">
        <v>112</v>
      </c>
      <c r="B185" t="s">
        <v>25</v>
      </c>
      <c r="C185">
        <v>1025.6249163888001</v>
      </c>
    </row>
    <row r="186" spans="1:3" x14ac:dyDescent="0.3">
      <c r="A186" t="s">
        <v>113</v>
      </c>
      <c r="B186" t="s">
        <v>25</v>
      </c>
      <c r="C186">
        <v>658.83068798544002</v>
      </c>
    </row>
    <row r="187" spans="1:3" x14ac:dyDescent="0.3">
      <c r="A187" t="s">
        <v>114</v>
      </c>
      <c r="B187" t="s">
        <v>25</v>
      </c>
      <c r="C187">
        <v>248.4422698608</v>
      </c>
    </row>
    <row r="188" spans="1:3" x14ac:dyDescent="0.3">
      <c r="A188" t="s">
        <v>115</v>
      </c>
      <c r="B188" t="s">
        <v>25</v>
      </c>
      <c r="C188">
        <v>81.590130732239999</v>
      </c>
    </row>
    <row r="190" spans="1:3" x14ac:dyDescent="0.3">
      <c r="A190" t="s">
        <v>121</v>
      </c>
    </row>
    <row r="191" spans="1:3" x14ac:dyDescent="0.3">
      <c r="A191" t="s">
        <v>104</v>
      </c>
      <c r="B191" t="s">
        <v>122</v>
      </c>
      <c r="C191">
        <v>162.13455856859301</v>
      </c>
    </row>
    <row r="192" spans="1:3" x14ac:dyDescent="0.3">
      <c r="A192" t="s">
        <v>105</v>
      </c>
      <c r="B192" t="s">
        <v>122</v>
      </c>
      <c r="C192">
        <v>161.570953150089</v>
      </c>
    </row>
    <row r="193" spans="1:3" x14ac:dyDescent="0.3">
      <c r="A193" t="s">
        <v>106</v>
      </c>
      <c r="B193" t="s">
        <v>122</v>
      </c>
      <c r="C193">
        <v>160.03115451131501</v>
      </c>
    </row>
    <row r="194" spans="1:3" x14ac:dyDescent="0.3">
      <c r="A194" t="s">
        <v>107</v>
      </c>
      <c r="B194" t="s">
        <v>122</v>
      </c>
      <c r="C194">
        <v>157.92775045403701</v>
      </c>
    </row>
    <row r="195" spans="1:3" x14ac:dyDescent="0.3">
      <c r="A195" t="s">
        <v>108</v>
      </c>
      <c r="B195" t="s">
        <v>122</v>
      </c>
      <c r="C195">
        <v>155.82434639675901</v>
      </c>
    </row>
    <row r="196" spans="1:3" x14ac:dyDescent="0.3">
      <c r="A196" t="s">
        <v>109</v>
      </c>
      <c r="B196" t="s">
        <v>122</v>
      </c>
      <c r="C196">
        <v>154.28454775798599</v>
      </c>
    </row>
    <row r="197" spans="1:3" x14ac:dyDescent="0.3">
      <c r="A197" t="s">
        <v>110</v>
      </c>
      <c r="B197" t="s">
        <v>122</v>
      </c>
      <c r="C197">
        <v>153.72094233948201</v>
      </c>
    </row>
    <row r="198" spans="1:3" x14ac:dyDescent="0.3">
      <c r="A198" t="s">
        <v>111</v>
      </c>
      <c r="B198" t="s">
        <v>122</v>
      </c>
      <c r="C198">
        <v>154.28454775798599</v>
      </c>
    </row>
    <row r="199" spans="1:3" x14ac:dyDescent="0.3">
      <c r="A199" t="s">
        <v>112</v>
      </c>
      <c r="B199" t="s">
        <v>122</v>
      </c>
      <c r="C199">
        <v>155.82434639675901</v>
      </c>
    </row>
    <row r="200" spans="1:3" x14ac:dyDescent="0.3">
      <c r="A200" t="s">
        <v>113</v>
      </c>
      <c r="B200" t="s">
        <v>122</v>
      </c>
      <c r="C200">
        <v>157.92775045403701</v>
      </c>
    </row>
    <row r="201" spans="1:3" x14ac:dyDescent="0.3">
      <c r="A201" t="s">
        <v>114</v>
      </c>
      <c r="B201" t="s">
        <v>122</v>
      </c>
      <c r="C201">
        <v>160.03115451131501</v>
      </c>
    </row>
    <row r="202" spans="1:3" x14ac:dyDescent="0.3">
      <c r="A202" t="s">
        <v>115</v>
      </c>
      <c r="B202" t="s">
        <v>122</v>
      </c>
      <c r="C202">
        <v>161.570953150089</v>
      </c>
    </row>
    <row r="204" spans="1:3" x14ac:dyDescent="0.3">
      <c r="A204" t="s">
        <v>123</v>
      </c>
    </row>
    <row r="205" spans="1:3" x14ac:dyDescent="0.3">
      <c r="A205" t="s">
        <v>104</v>
      </c>
      <c r="B205" t="s">
        <v>122</v>
      </c>
      <c r="C205">
        <v>73.572126669358894</v>
      </c>
    </row>
    <row r="206" spans="1:3" x14ac:dyDescent="0.3">
      <c r="A206" t="s">
        <v>105</v>
      </c>
      <c r="B206" t="s">
        <v>122</v>
      </c>
      <c r="C206">
        <v>90.649650622055702</v>
      </c>
    </row>
    <row r="207" spans="1:3" x14ac:dyDescent="0.3">
      <c r="A207" t="s">
        <v>106</v>
      </c>
      <c r="B207" t="s">
        <v>122</v>
      </c>
      <c r="C207">
        <v>72.854520382745406</v>
      </c>
    </row>
    <row r="208" spans="1:3" x14ac:dyDescent="0.3">
      <c r="A208" t="s">
        <v>107</v>
      </c>
      <c r="B208" t="s">
        <v>122</v>
      </c>
      <c r="C208">
        <v>73.356530479324704</v>
      </c>
    </row>
    <row r="209" spans="1:3" x14ac:dyDescent="0.3">
      <c r="A209" t="s">
        <v>108</v>
      </c>
      <c r="B209" t="s">
        <v>122</v>
      </c>
      <c r="C209">
        <v>71.200343183513894</v>
      </c>
    </row>
    <row r="210" spans="1:3" x14ac:dyDescent="0.3">
      <c r="A210" t="s">
        <v>109</v>
      </c>
      <c r="B210" t="s">
        <v>122</v>
      </c>
      <c r="C210">
        <v>68.127810725855994</v>
      </c>
    </row>
    <row r="211" spans="1:3" x14ac:dyDescent="0.3">
      <c r="A211" t="s">
        <v>110</v>
      </c>
      <c r="B211" t="s">
        <v>122</v>
      </c>
      <c r="C211">
        <v>65.679620819078806</v>
      </c>
    </row>
    <row r="212" spans="1:3" x14ac:dyDescent="0.3">
      <c r="A212" t="s">
        <v>111</v>
      </c>
      <c r="B212" t="s">
        <v>122</v>
      </c>
      <c r="C212">
        <v>63.818220389509698</v>
      </c>
    </row>
    <row r="213" spans="1:3" x14ac:dyDescent="0.3">
      <c r="A213" t="s">
        <v>112</v>
      </c>
      <c r="B213" t="s">
        <v>122</v>
      </c>
      <c r="C213">
        <v>67.264060163835495</v>
      </c>
    </row>
    <row r="214" spans="1:3" x14ac:dyDescent="0.3">
      <c r="A214" t="s">
        <v>113</v>
      </c>
      <c r="B214" t="s">
        <v>122</v>
      </c>
      <c r="C214">
        <v>68.499253926777996</v>
      </c>
    </row>
    <row r="215" spans="1:3" x14ac:dyDescent="0.3">
      <c r="A215" t="s">
        <v>114</v>
      </c>
      <c r="B215" t="s">
        <v>122</v>
      </c>
      <c r="C215">
        <v>69.660087161256698</v>
      </c>
    </row>
    <row r="216" spans="1:3" x14ac:dyDescent="0.3">
      <c r="A216" t="s">
        <v>115</v>
      </c>
      <c r="B216" t="s">
        <v>122</v>
      </c>
      <c r="C216">
        <v>70.334868537437799</v>
      </c>
    </row>
    <row r="218" spans="1:3" x14ac:dyDescent="0.3">
      <c r="A218" t="s">
        <v>124</v>
      </c>
    </row>
    <row r="219" spans="1:3" x14ac:dyDescent="0.3">
      <c r="A219" t="s">
        <v>104</v>
      </c>
      <c r="B219" t="s">
        <v>101</v>
      </c>
      <c r="C219">
        <v>17.7905385513608</v>
      </c>
    </row>
    <row r="220" spans="1:3" x14ac:dyDescent="0.3">
      <c r="A220" t="s">
        <v>105</v>
      </c>
      <c r="B220" t="s">
        <v>101</v>
      </c>
      <c r="C220">
        <v>18.011014285698799</v>
      </c>
    </row>
    <row r="221" spans="1:3" x14ac:dyDescent="0.3">
      <c r="A221" t="s">
        <v>106</v>
      </c>
      <c r="B221" t="s">
        <v>101</v>
      </c>
      <c r="C221">
        <v>18.312250747505399</v>
      </c>
    </row>
    <row r="222" spans="1:3" x14ac:dyDescent="0.3">
      <c r="A222" t="s">
        <v>107</v>
      </c>
      <c r="B222" t="s">
        <v>101</v>
      </c>
      <c r="C222">
        <v>18.788136086273699</v>
      </c>
    </row>
    <row r="223" spans="1:3" x14ac:dyDescent="0.3">
      <c r="A223" t="s">
        <v>108</v>
      </c>
      <c r="B223" t="s">
        <v>101</v>
      </c>
      <c r="C223">
        <v>19.405897241661201</v>
      </c>
    </row>
    <row r="224" spans="1:3" x14ac:dyDescent="0.3">
      <c r="A224" t="s">
        <v>109</v>
      </c>
      <c r="B224" t="s">
        <v>101</v>
      </c>
      <c r="C224">
        <v>19.566693240831199</v>
      </c>
    </row>
    <row r="225" spans="1:3" x14ac:dyDescent="0.3">
      <c r="A225" t="s">
        <v>110</v>
      </c>
      <c r="B225" t="s">
        <v>101</v>
      </c>
      <c r="C225">
        <v>19.783879069684101</v>
      </c>
    </row>
    <row r="226" spans="1:3" x14ac:dyDescent="0.3">
      <c r="A226" t="s">
        <v>111</v>
      </c>
      <c r="B226" t="s">
        <v>101</v>
      </c>
      <c r="C226">
        <v>19.8325178852748</v>
      </c>
    </row>
    <row r="227" spans="1:3" x14ac:dyDescent="0.3">
      <c r="A227" t="s">
        <v>112</v>
      </c>
      <c r="B227" t="s">
        <v>101</v>
      </c>
      <c r="C227">
        <v>19.513273548587399</v>
      </c>
    </row>
    <row r="228" spans="1:3" x14ac:dyDescent="0.3">
      <c r="A228" t="s">
        <v>113</v>
      </c>
      <c r="B228" t="s">
        <v>101</v>
      </c>
      <c r="C228">
        <v>18.8939001972794</v>
      </c>
    </row>
    <row r="229" spans="1:3" x14ac:dyDescent="0.3">
      <c r="A229" t="s">
        <v>114</v>
      </c>
      <c r="B229" t="s">
        <v>101</v>
      </c>
      <c r="C229">
        <v>18.528862460998202</v>
      </c>
    </row>
    <row r="230" spans="1:3" x14ac:dyDescent="0.3">
      <c r="A230" t="s">
        <v>115</v>
      </c>
      <c r="B230" t="s">
        <v>101</v>
      </c>
      <c r="C230">
        <v>17.984882334861901</v>
      </c>
    </row>
    <row r="232" spans="1:3" x14ac:dyDescent="0.3">
      <c r="A232" t="s">
        <v>66</v>
      </c>
    </row>
    <row r="233" spans="1:3" x14ac:dyDescent="0.3">
      <c r="A233" t="s">
        <v>104</v>
      </c>
      <c r="B233" t="s">
        <v>25</v>
      </c>
      <c r="C233">
        <v>1982.80403910719</v>
      </c>
    </row>
    <row r="234" spans="1:3" x14ac:dyDescent="0.3">
      <c r="A234" t="s">
        <v>105</v>
      </c>
      <c r="B234" t="s">
        <v>25</v>
      </c>
      <c r="C234">
        <v>1397.67377752829</v>
      </c>
    </row>
    <row r="235" spans="1:3" x14ac:dyDescent="0.3">
      <c r="A235" t="s">
        <v>106</v>
      </c>
      <c r="B235" t="s">
        <v>25</v>
      </c>
      <c r="C235">
        <v>801.80043039150098</v>
      </c>
    </row>
    <row r="236" spans="1:3" x14ac:dyDescent="0.3">
      <c r="A236" t="s">
        <v>107</v>
      </c>
      <c r="B236" t="s">
        <v>25</v>
      </c>
      <c r="C236">
        <v>154.80075283596199</v>
      </c>
    </row>
    <row r="237" spans="1:3" x14ac:dyDescent="0.3">
      <c r="A237" t="s">
        <v>108</v>
      </c>
      <c r="B237" t="s">
        <v>25</v>
      </c>
      <c r="C237">
        <v>0</v>
      </c>
    </row>
    <row r="238" spans="1:3" x14ac:dyDescent="0.3">
      <c r="A238" t="s">
        <v>109</v>
      </c>
      <c r="B238" t="s">
        <v>25</v>
      </c>
      <c r="C238">
        <v>0</v>
      </c>
    </row>
    <row r="239" spans="1:3" x14ac:dyDescent="0.3">
      <c r="A239" t="s">
        <v>110</v>
      </c>
      <c r="B239" t="s">
        <v>25</v>
      </c>
      <c r="C239">
        <v>0</v>
      </c>
    </row>
    <row r="240" spans="1:3" x14ac:dyDescent="0.3">
      <c r="A240" t="s">
        <v>111</v>
      </c>
      <c r="B240" t="s">
        <v>25</v>
      </c>
      <c r="C240">
        <v>0</v>
      </c>
    </row>
    <row r="241" spans="1:3" x14ac:dyDescent="0.3">
      <c r="A241" t="s">
        <v>112</v>
      </c>
      <c r="B241" t="s">
        <v>25</v>
      </c>
      <c r="C241">
        <v>0</v>
      </c>
    </row>
    <row r="242" spans="1:3" x14ac:dyDescent="0.3">
      <c r="A242" t="s">
        <v>113</v>
      </c>
      <c r="B242" t="s">
        <v>25</v>
      </c>
      <c r="C242">
        <v>358.70496922915601</v>
      </c>
    </row>
    <row r="243" spans="1:3" x14ac:dyDescent="0.3">
      <c r="A243" t="s">
        <v>114</v>
      </c>
      <c r="B243" t="s">
        <v>25</v>
      </c>
      <c r="C243">
        <v>1055.35571442227</v>
      </c>
    </row>
    <row r="244" spans="1:3" x14ac:dyDescent="0.3">
      <c r="A244" t="s">
        <v>115</v>
      </c>
      <c r="B244" t="s">
        <v>25</v>
      </c>
      <c r="C244">
        <v>1837.9082578176001</v>
      </c>
    </row>
    <row r="246" spans="1:3" x14ac:dyDescent="0.3">
      <c r="A246" t="s">
        <v>65</v>
      </c>
    </row>
    <row r="247" spans="1:3" x14ac:dyDescent="0.3">
      <c r="A247" t="s">
        <v>104</v>
      </c>
      <c r="B247" t="s">
        <v>25</v>
      </c>
      <c r="C247">
        <v>2018.15509785366</v>
      </c>
    </row>
    <row r="248" spans="1:3" x14ac:dyDescent="0.3">
      <c r="A248" t="s">
        <v>105</v>
      </c>
      <c r="B248" t="s">
        <v>25</v>
      </c>
      <c r="C248">
        <v>1422.18897480188</v>
      </c>
    </row>
    <row r="249" spans="1:3" x14ac:dyDescent="0.3">
      <c r="A249" t="s">
        <v>106</v>
      </c>
      <c r="B249" t="s">
        <v>25</v>
      </c>
      <c r="C249">
        <v>825.13466455630305</v>
      </c>
    </row>
    <row r="250" spans="1:3" x14ac:dyDescent="0.3">
      <c r="A250" t="s">
        <v>107</v>
      </c>
      <c r="B250" t="s">
        <v>25</v>
      </c>
      <c r="C250">
        <v>167.18457282485801</v>
      </c>
    </row>
    <row r="251" spans="1:3" x14ac:dyDescent="0.3">
      <c r="A251" t="s">
        <v>108</v>
      </c>
      <c r="B251" t="s">
        <v>25</v>
      </c>
      <c r="C251">
        <v>0</v>
      </c>
    </row>
    <row r="252" spans="1:3" x14ac:dyDescent="0.3">
      <c r="A252" t="s">
        <v>109</v>
      </c>
      <c r="B252" t="s">
        <v>25</v>
      </c>
      <c r="C252">
        <v>0</v>
      </c>
    </row>
    <row r="253" spans="1:3" x14ac:dyDescent="0.3">
      <c r="A253" t="s">
        <v>110</v>
      </c>
      <c r="B253" t="s">
        <v>25</v>
      </c>
      <c r="C253">
        <v>0</v>
      </c>
    </row>
    <row r="254" spans="1:3" x14ac:dyDescent="0.3">
      <c r="A254" t="s">
        <v>111</v>
      </c>
      <c r="B254" t="s">
        <v>25</v>
      </c>
      <c r="C254">
        <v>0</v>
      </c>
    </row>
    <row r="255" spans="1:3" x14ac:dyDescent="0.3">
      <c r="A255" t="s">
        <v>112</v>
      </c>
      <c r="B255" t="s">
        <v>25</v>
      </c>
      <c r="C255">
        <v>0</v>
      </c>
    </row>
    <row r="256" spans="1:3" x14ac:dyDescent="0.3">
      <c r="A256" t="s">
        <v>113</v>
      </c>
      <c r="B256" t="s">
        <v>25</v>
      </c>
      <c r="C256">
        <v>368.08967014439099</v>
      </c>
    </row>
    <row r="257" spans="1:3" x14ac:dyDescent="0.3">
      <c r="A257" t="s">
        <v>114</v>
      </c>
      <c r="B257" t="s">
        <v>25</v>
      </c>
      <c r="C257">
        <v>1073.1905718715</v>
      </c>
    </row>
    <row r="258" spans="1:3" x14ac:dyDescent="0.3">
      <c r="A258" t="s">
        <v>115</v>
      </c>
      <c r="B258" t="s">
        <v>25</v>
      </c>
      <c r="C258">
        <v>1869.1798107934101</v>
      </c>
    </row>
    <row r="260" spans="1:3" x14ac:dyDescent="0.3">
      <c r="A260" t="s">
        <v>64</v>
      </c>
    </row>
    <row r="261" spans="1:3" x14ac:dyDescent="0.3">
      <c r="A261" t="s">
        <v>104</v>
      </c>
      <c r="B261" t="s">
        <v>25</v>
      </c>
      <c r="C261">
        <v>2018.15509785366</v>
      </c>
    </row>
    <row r="262" spans="1:3" x14ac:dyDescent="0.3">
      <c r="A262" t="s">
        <v>105</v>
      </c>
      <c r="B262" t="s">
        <v>25</v>
      </c>
      <c r="C262">
        <v>1422.18897480188</v>
      </c>
    </row>
    <row r="263" spans="1:3" x14ac:dyDescent="0.3">
      <c r="A263" t="s">
        <v>106</v>
      </c>
      <c r="B263" t="s">
        <v>25</v>
      </c>
      <c r="C263">
        <v>825.13466455630305</v>
      </c>
    </row>
    <row r="264" spans="1:3" x14ac:dyDescent="0.3">
      <c r="A264" t="s">
        <v>107</v>
      </c>
      <c r="B264" t="s">
        <v>25</v>
      </c>
      <c r="C264">
        <v>167.18457282485801</v>
      </c>
    </row>
    <row r="265" spans="1:3" x14ac:dyDescent="0.3">
      <c r="A265" t="s">
        <v>108</v>
      </c>
      <c r="B265" t="s">
        <v>25</v>
      </c>
      <c r="C265">
        <v>0</v>
      </c>
    </row>
    <row r="266" spans="1:3" x14ac:dyDescent="0.3">
      <c r="A266" t="s">
        <v>109</v>
      </c>
      <c r="B266" t="s">
        <v>25</v>
      </c>
      <c r="C266">
        <v>0</v>
      </c>
    </row>
    <row r="267" spans="1:3" x14ac:dyDescent="0.3">
      <c r="A267" t="s">
        <v>110</v>
      </c>
      <c r="B267" t="s">
        <v>25</v>
      </c>
      <c r="C267">
        <v>0</v>
      </c>
    </row>
    <row r="268" spans="1:3" x14ac:dyDescent="0.3">
      <c r="A268" t="s">
        <v>111</v>
      </c>
      <c r="B268" t="s">
        <v>25</v>
      </c>
      <c r="C268">
        <v>0</v>
      </c>
    </row>
    <row r="269" spans="1:3" x14ac:dyDescent="0.3">
      <c r="A269" t="s">
        <v>112</v>
      </c>
      <c r="B269" t="s">
        <v>25</v>
      </c>
      <c r="C269">
        <v>0</v>
      </c>
    </row>
    <row r="270" spans="1:3" x14ac:dyDescent="0.3">
      <c r="A270" t="s">
        <v>113</v>
      </c>
      <c r="B270" t="s">
        <v>25</v>
      </c>
      <c r="C270">
        <v>368.08967014439099</v>
      </c>
    </row>
    <row r="271" spans="1:3" x14ac:dyDescent="0.3">
      <c r="A271" t="s">
        <v>114</v>
      </c>
      <c r="B271" t="s">
        <v>25</v>
      </c>
      <c r="C271">
        <v>1073.1905718715</v>
      </c>
    </row>
    <row r="272" spans="1:3" x14ac:dyDescent="0.3">
      <c r="A272" t="s">
        <v>115</v>
      </c>
      <c r="B272" t="s">
        <v>25</v>
      </c>
      <c r="C272">
        <v>1869.1798107934101</v>
      </c>
    </row>
    <row r="274" spans="1:3" x14ac:dyDescent="0.3">
      <c r="A274" t="s">
        <v>125</v>
      </c>
    </row>
    <row r="275" spans="1:3" x14ac:dyDescent="0.3">
      <c r="A275" t="s">
        <v>104</v>
      </c>
      <c r="B275" t="s">
        <v>25</v>
      </c>
      <c r="C275">
        <v>413.91957476561402</v>
      </c>
    </row>
    <row r="276" spans="1:3" x14ac:dyDescent="0.3">
      <c r="A276" t="s">
        <v>105</v>
      </c>
      <c r="B276" t="s">
        <v>25</v>
      </c>
      <c r="C276">
        <v>291.688114710511</v>
      </c>
    </row>
    <row r="277" spans="1:3" x14ac:dyDescent="0.3">
      <c r="A277" t="s">
        <v>106</v>
      </c>
      <c r="B277" t="s">
        <v>25</v>
      </c>
      <c r="C277">
        <v>169.23346963805901</v>
      </c>
    </row>
    <row r="278" spans="1:3" x14ac:dyDescent="0.3">
      <c r="A278" t="s">
        <v>107</v>
      </c>
      <c r="B278" t="s">
        <v>25</v>
      </c>
      <c r="C278">
        <v>34.289221559151997</v>
      </c>
    </row>
    <row r="279" spans="1:3" x14ac:dyDescent="0.3">
      <c r="A279" t="s">
        <v>108</v>
      </c>
      <c r="B279" t="s">
        <v>25</v>
      </c>
      <c r="C279">
        <v>0</v>
      </c>
    </row>
    <row r="280" spans="1:3" x14ac:dyDescent="0.3">
      <c r="A280" t="s">
        <v>109</v>
      </c>
      <c r="B280" t="s">
        <v>25</v>
      </c>
      <c r="C280">
        <v>0</v>
      </c>
    </row>
    <row r="281" spans="1:3" x14ac:dyDescent="0.3">
      <c r="A281" t="s">
        <v>110</v>
      </c>
      <c r="B281" t="s">
        <v>25</v>
      </c>
      <c r="C281">
        <v>0</v>
      </c>
    </row>
    <row r="282" spans="1:3" x14ac:dyDescent="0.3">
      <c r="A282" t="s">
        <v>111</v>
      </c>
      <c r="B282" t="s">
        <v>25</v>
      </c>
      <c r="C282">
        <v>0</v>
      </c>
    </row>
    <row r="283" spans="1:3" x14ac:dyDescent="0.3">
      <c r="A283" t="s">
        <v>112</v>
      </c>
      <c r="B283" t="s">
        <v>25</v>
      </c>
      <c r="C283">
        <v>0</v>
      </c>
    </row>
    <row r="284" spans="1:3" x14ac:dyDescent="0.3">
      <c r="A284" t="s">
        <v>113</v>
      </c>
      <c r="B284" t="s">
        <v>25</v>
      </c>
      <c r="C284">
        <v>75.494455259567602</v>
      </c>
    </row>
    <row r="285" spans="1:3" x14ac:dyDescent="0.3">
      <c r="A285" t="s">
        <v>114</v>
      </c>
      <c r="B285" t="s">
        <v>25</v>
      </c>
      <c r="C285">
        <v>220.10924017878901</v>
      </c>
    </row>
    <row r="286" spans="1:3" x14ac:dyDescent="0.3">
      <c r="A286" t="s">
        <v>115</v>
      </c>
      <c r="B286" t="s">
        <v>25</v>
      </c>
      <c r="C286">
        <v>383.365041302777</v>
      </c>
    </row>
    <row r="288" spans="1:3" x14ac:dyDescent="0.3">
      <c r="A288" t="s">
        <v>126</v>
      </c>
    </row>
    <row r="289" spans="1:3" x14ac:dyDescent="0.3">
      <c r="A289" t="s">
        <v>104</v>
      </c>
      <c r="B289" t="s">
        <v>25</v>
      </c>
      <c r="C289">
        <v>12.714758114262301</v>
      </c>
    </row>
    <row r="290" spans="1:3" x14ac:dyDescent="0.3">
      <c r="A290" t="s">
        <v>105</v>
      </c>
      <c r="B290" t="s">
        <v>25</v>
      </c>
      <c r="C290">
        <v>8.9600590294610303</v>
      </c>
    </row>
    <row r="291" spans="1:3" x14ac:dyDescent="0.3">
      <c r="A291" t="s">
        <v>106</v>
      </c>
      <c r="B291" t="s">
        <v>25</v>
      </c>
      <c r="C291">
        <v>5.1985041599052604</v>
      </c>
    </row>
    <row r="292" spans="1:3" x14ac:dyDescent="0.3">
      <c r="A292" t="s">
        <v>107</v>
      </c>
      <c r="B292" t="s">
        <v>25</v>
      </c>
      <c r="C292">
        <v>1.05329437076719</v>
      </c>
    </row>
    <row r="293" spans="1:3" x14ac:dyDescent="0.3">
      <c r="A293" t="s">
        <v>108</v>
      </c>
      <c r="B293" t="s">
        <v>25</v>
      </c>
      <c r="C293">
        <v>0</v>
      </c>
    </row>
    <row r="294" spans="1:3" x14ac:dyDescent="0.3">
      <c r="A294" t="s">
        <v>109</v>
      </c>
      <c r="B294" t="s">
        <v>25</v>
      </c>
      <c r="C294">
        <v>0</v>
      </c>
    </row>
    <row r="295" spans="1:3" x14ac:dyDescent="0.3">
      <c r="A295" t="s">
        <v>110</v>
      </c>
      <c r="B295" t="s">
        <v>25</v>
      </c>
      <c r="C295">
        <v>0</v>
      </c>
    </row>
    <row r="296" spans="1:3" x14ac:dyDescent="0.3">
      <c r="A296" t="s">
        <v>111</v>
      </c>
      <c r="B296" t="s">
        <v>25</v>
      </c>
      <c r="C296">
        <v>0</v>
      </c>
    </row>
    <row r="297" spans="1:3" x14ac:dyDescent="0.3">
      <c r="A297" t="s">
        <v>112</v>
      </c>
      <c r="B297" t="s">
        <v>25</v>
      </c>
      <c r="C297">
        <v>0</v>
      </c>
    </row>
    <row r="298" spans="1:3" x14ac:dyDescent="0.3">
      <c r="A298" t="s">
        <v>113</v>
      </c>
      <c r="B298" t="s">
        <v>25</v>
      </c>
      <c r="C298">
        <v>2.3190344117862698</v>
      </c>
    </row>
    <row r="299" spans="1:3" x14ac:dyDescent="0.3">
      <c r="A299" t="s">
        <v>114</v>
      </c>
      <c r="B299" t="s">
        <v>25</v>
      </c>
      <c r="C299">
        <v>6.76130320527158</v>
      </c>
    </row>
    <row r="300" spans="1:3" x14ac:dyDescent="0.3">
      <c r="A300" t="s">
        <v>115</v>
      </c>
      <c r="B300" t="s">
        <v>25</v>
      </c>
      <c r="C300">
        <v>11.7761856814554</v>
      </c>
    </row>
    <row r="312" spans="1:3" x14ac:dyDescent="0.3">
      <c r="A312" t="s">
        <v>127</v>
      </c>
    </row>
    <row r="313" spans="1:3" x14ac:dyDescent="0.3">
      <c r="A313" t="s">
        <v>104</v>
      </c>
      <c r="B313" t="s">
        <v>25</v>
      </c>
      <c r="C313">
        <v>0</v>
      </c>
    </row>
    <row r="314" spans="1:3" x14ac:dyDescent="0.3">
      <c r="A314" t="s">
        <v>105</v>
      </c>
      <c r="B314" t="s">
        <v>25</v>
      </c>
      <c r="C314">
        <v>0</v>
      </c>
    </row>
    <row r="315" spans="1:3" x14ac:dyDescent="0.3">
      <c r="A315" t="s">
        <v>106</v>
      </c>
      <c r="B315" t="s">
        <v>25</v>
      </c>
      <c r="C315">
        <v>0</v>
      </c>
    </row>
    <row r="316" spans="1:3" x14ac:dyDescent="0.3">
      <c r="A316" t="s">
        <v>107</v>
      </c>
      <c r="B316" t="s">
        <v>25</v>
      </c>
      <c r="C316">
        <v>0</v>
      </c>
    </row>
    <row r="317" spans="1:3" x14ac:dyDescent="0.3">
      <c r="A317" t="s">
        <v>108</v>
      </c>
      <c r="B317" t="s">
        <v>25</v>
      </c>
      <c r="C317">
        <v>79.159712146836199</v>
      </c>
    </row>
    <row r="318" spans="1:3" x14ac:dyDescent="0.3">
      <c r="A318" t="s">
        <v>109</v>
      </c>
      <c r="B318" t="s">
        <v>25</v>
      </c>
      <c r="C318">
        <v>146.561375146297</v>
      </c>
    </row>
    <row r="319" spans="1:3" x14ac:dyDescent="0.3">
      <c r="A319" t="s">
        <v>110</v>
      </c>
      <c r="B319" t="s">
        <v>25</v>
      </c>
      <c r="C319">
        <v>241.86510953711601</v>
      </c>
    </row>
    <row r="320" spans="1:3" x14ac:dyDescent="0.3">
      <c r="A320" t="s">
        <v>111</v>
      </c>
      <c r="B320" t="s">
        <v>25</v>
      </c>
      <c r="C320">
        <v>327.15429332923901</v>
      </c>
    </row>
    <row r="321" spans="1:3" x14ac:dyDescent="0.3">
      <c r="A321" t="s">
        <v>112</v>
      </c>
      <c r="B321" t="s">
        <v>25</v>
      </c>
      <c r="C321">
        <v>46.755807143617901</v>
      </c>
    </row>
    <row r="322" spans="1:3" x14ac:dyDescent="0.3">
      <c r="A322" t="s">
        <v>113</v>
      </c>
      <c r="B322" t="s">
        <v>25</v>
      </c>
      <c r="C322">
        <v>0</v>
      </c>
    </row>
    <row r="323" spans="1:3" x14ac:dyDescent="0.3">
      <c r="A323" t="s">
        <v>114</v>
      </c>
      <c r="B323" t="s">
        <v>25</v>
      </c>
      <c r="C323">
        <v>0</v>
      </c>
    </row>
    <row r="324" spans="1:3" x14ac:dyDescent="0.3">
      <c r="A324" t="s">
        <v>115</v>
      </c>
      <c r="B324" t="s">
        <v>25</v>
      </c>
      <c r="C324">
        <v>0</v>
      </c>
    </row>
    <row r="326" spans="1:3" x14ac:dyDescent="0.3">
      <c r="A326" t="s">
        <v>128</v>
      </c>
    </row>
    <row r="327" spans="1:3" x14ac:dyDescent="0.3">
      <c r="A327" t="s">
        <v>104</v>
      </c>
      <c r="B327" t="s">
        <v>25</v>
      </c>
      <c r="C327">
        <v>0</v>
      </c>
    </row>
    <row r="328" spans="1:3" x14ac:dyDescent="0.3">
      <c r="A328" t="s">
        <v>105</v>
      </c>
      <c r="B328" t="s">
        <v>25</v>
      </c>
      <c r="C328">
        <v>0</v>
      </c>
    </row>
    <row r="329" spans="1:3" x14ac:dyDescent="0.3">
      <c r="A329" t="s">
        <v>106</v>
      </c>
      <c r="B329" t="s">
        <v>25</v>
      </c>
      <c r="C329">
        <v>0</v>
      </c>
    </row>
    <row r="330" spans="1:3" x14ac:dyDescent="0.3">
      <c r="A330" t="s">
        <v>107</v>
      </c>
      <c r="B330" t="s">
        <v>25</v>
      </c>
      <c r="C330">
        <v>0</v>
      </c>
    </row>
    <row r="331" spans="1:3" x14ac:dyDescent="0.3">
      <c r="A331" t="s">
        <v>108</v>
      </c>
      <c r="B331" t="s">
        <v>25</v>
      </c>
      <c r="C331">
        <v>87.175072884530806</v>
      </c>
    </row>
    <row r="332" spans="1:3" x14ac:dyDescent="0.3">
      <c r="A332" t="s">
        <v>109</v>
      </c>
      <c r="B332" t="s">
        <v>25</v>
      </c>
      <c r="C332">
        <v>165.92412356966901</v>
      </c>
    </row>
    <row r="333" spans="1:3" x14ac:dyDescent="0.3">
      <c r="A333" t="s">
        <v>110</v>
      </c>
      <c r="B333" t="s">
        <v>25</v>
      </c>
      <c r="C333">
        <v>278.09634188002701</v>
      </c>
    </row>
    <row r="334" spans="1:3" x14ac:dyDescent="0.3">
      <c r="A334" t="s">
        <v>111</v>
      </c>
      <c r="B334" t="s">
        <v>25</v>
      </c>
      <c r="C334">
        <v>369.996993554178</v>
      </c>
    </row>
    <row r="335" spans="1:3" x14ac:dyDescent="0.3">
      <c r="A335" t="s">
        <v>112</v>
      </c>
      <c r="B335" t="s">
        <v>25</v>
      </c>
      <c r="C335">
        <v>56.109041527247399</v>
      </c>
    </row>
    <row r="336" spans="1:3" x14ac:dyDescent="0.3">
      <c r="A336" t="s">
        <v>113</v>
      </c>
      <c r="B336" t="s">
        <v>25</v>
      </c>
      <c r="C336">
        <v>0</v>
      </c>
    </row>
    <row r="337" spans="1:3" x14ac:dyDescent="0.3">
      <c r="A337" t="s">
        <v>114</v>
      </c>
      <c r="B337" t="s">
        <v>25</v>
      </c>
      <c r="C337">
        <v>0</v>
      </c>
    </row>
    <row r="338" spans="1:3" x14ac:dyDescent="0.3">
      <c r="A338" t="s">
        <v>115</v>
      </c>
      <c r="B338" t="s">
        <v>25</v>
      </c>
      <c r="C338">
        <v>0</v>
      </c>
    </row>
    <row r="340" spans="1:3" x14ac:dyDescent="0.3">
      <c r="A340" t="s">
        <v>129</v>
      </c>
    </row>
    <row r="341" spans="1:3" x14ac:dyDescent="0.3">
      <c r="A341" t="s">
        <v>104</v>
      </c>
      <c r="B341" t="s">
        <v>25</v>
      </c>
      <c r="C341">
        <v>500.86079999999998</v>
      </c>
    </row>
    <row r="342" spans="1:3" x14ac:dyDescent="0.3">
      <c r="A342" t="s">
        <v>105</v>
      </c>
      <c r="B342" t="s">
        <v>25</v>
      </c>
      <c r="C342">
        <v>452.3904</v>
      </c>
    </row>
    <row r="343" spans="1:3" x14ac:dyDescent="0.3">
      <c r="A343" t="s">
        <v>106</v>
      </c>
      <c r="B343" t="s">
        <v>25</v>
      </c>
      <c r="C343">
        <v>500.86079999999998</v>
      </c>
    </row>
    <row r="344" spans="1:3" x14ac:dyDescent="0.3">
      <c r="A344" t="s">
        <v>107</v>
      </c>
      <c r="B344" t="s">
        <v>25</v>
      </c>
      <c r="C344">
        <v>484.70400000000001</v>
      </c>
    </row>
    <row r="345" spans="1:3" x14ac:dyDescent="0.3">
      <c r="A345" t="s">
        <v>108</v>
      </c>
      <c r="B345" t="s">
        <v>25</v>
      </c>
      <c r="C345">
        <v>500.86079999999998</v>
      </c>
    </row>
    <row r="346" spans="1:3" x14ac:dyDescent="0.3">
      <c r="A346" t="s">
        <v>109</v>
      </c>
      <c r="B346" t="s">
        <v>25</v>
      </c>
      <c r="C346">
        <v>484.70400000000001</v>
      </c>
    </row>
    <row r="347" spans="1:3" x14ac:dyDescent="0.3">
      <c r="A347" t="s">
        <v>110</v>
      </c>
      <c r="B347" t="s">
        <v>25</v>
      </c>
      <c r="C347">
        <v>500.86079999999998</v>
      </c>
    </row>
    <row r="348" spans="1:3" x14ac:dyDescent="0.3">
      <c r="A348" t="s">
        <v>111</v>
      </c>
      <c r="B348" t="s">
        <v>25</v>
      </c>
      <c r="C348">
        <v>500.86079999999998</v>
      </c>
    </row>
    <row r="349" spans="1:3" x14ac:dyDescent="0.3">
      <c r="A349" t="s">
        <v>112</v>
      </c>
      <c r="B349" t="s">
        <v>25</v>
      </c>
      <c r="C349">
        <v>484.70400000000001</v>
      </c>
    </row>
    <row r="350" spans="1:3" x14ac:dyDescent="0.3">
      <c r="A350" t="s">
        <v>113</v>
      </c>
      <c r="B350" t="s">
        <v>25</v>
      </c>
      <c r="C350">
        <v>500.86079999999998</v>
      </c>
    </row>
    <row r="351" spans="1:3" x14ac:dyDescent="0.3">
      <c r="A351" t="s">
        <v>114</v>
      </c>
      <c r="B351" t="s">
        <v>25</v>
      </c>
      <c r="C351">
        <v>484.70400000000001</v>
      </c>
    </row>
    <row r="352" spans="1:3" x14ac:dyDescent="0.3">
      <c r="A352" t="s">
        <v>115</v>
      </c>
      <c r="B352" t="s">
        <v>25</v>
      </c>
      <c r="C352">
        <v>500.86079999999998</v>
      </c>
    </row>
    <row r="354" spans="1:3" x14ac:dyDescent="0.3">
      <c r="A354" t="s">
        <v>130</v>
      </c>
    </row>
    <row r="355" spans="1:3" x14ac:dyDescent="0.3">
      <c r="A355" t="s">
        <v>104</v>
      </c>
      <c r="B355" t="s">
        <v>25</v>
      </c>
      <c r="C355">
        <v>357.40788523487998</v>
      </c>
    </row>
    <row r="356" spans="1:3" x14ac:dyDescent="0.3">
      <c r="A356" t="s">
        <v>105</v>
      </c>
      <c r="B356" t="s">
        <v>25</v>
      </c>
      <c r="C356">
        <v>434.25121364351997</v>
      </c>
    </row>
    <row r="357" spans="1:3" x14ac:dyDescent="0.3">
      <c r="A357" t="s">
        <v>106</v>
      </c>
      <c r="B357" t="s">
        <v>25</v>
      </c>
      <c r="C357">
        <v>850.76929745856</v>
      </c>
    </row>
    <row r="358" spans="1:3" x14ac:dyDescent="0.3">
      <c r="A358" t="s">
        <v>107</v>
      </c>
      <c r="B358" t="s">
        <v>25</v>
      </c>
      <c r="C358">
        <v>1282.8855734783999</v>
      </c>
    </row>
    <row r="359" spans="1:3" x14ac:dyDescent="0.3">
      <c r="A359" t="s">
        <v>108</v>
      </c>
      <c r="B359" t="s">
        <v>25</v>
      </c>
      <c r="C359">
        <v>1440.22802602464</v>
      </c>
    </row>
    <row r="360" spans="1:3" x14ac:dyDescent="0.3">
      <c r="A360" t="s">
        <v>109</v>
      </c>
      <c r="B360" t="s">
        <v>25</v>
      </c>
      <c r="C360">
        <v>1509.4936299168</v>
      </c>
    </row>
    <row r="361" spans="1:3" x14ac:dyDescent="0.3">
      <c r="A361" t="s">
        <v>110</v>
      </c>
      <c r="B361" t="s">
        <v>25</v>
      </c>
      <c r="C361">
        <v>1427.0954024591999</v>
      </c>
    </row>
    <row r="362" spans="1:3" x14ac:dyDescent="0.3">
      <c r="A362" t="s">
        <v>111</v>
      </c>
      <c r="B362" t="s">
        <v>25</v>
      </c>
      <c r="C362">
        <v>1493.98992111456</v>
      </c>
    </row>
    <row r="363" spans="1:3" x14ac:dyDescent="0.3">
      <c r="A363" t="s">
        <v>112</v>
      </c>
      <c r="B363" t="s">
        <v>25</v>
      </c>
      <c r="C363">
        <v>1104.1447190688</v>
      </c>
    </row>
    <row r="364" spans="1:3" x14ac:dyDescent="0.3">
      <c r="A364" t="s">
        <v>113</v>
      </c>
      <c r="B364" t="s">
        <v>25</v>
      </c>
      <c r="C364">
        <v>720.27063749664001</v>
      </c>
    </row>
    <row r="365" spans="1:3" x14ac:dyDescent="0.3">
      <c r="A365" t="s">
        <v>114</v>
      </c>
      <c r="B365" t="s">
        <v>25</v>
      </c>
      <c r="C365">
        <v>349.65760380479998</v>
      </c>
    </row>
    <row r="366" spans="1:3" x14ac:dyDescent="0.3">
      <c r="A366" t="s">
        <v>115</v>
      </c>
      <c r="B366" t="s">
        <v>25</v>
      </c>
      <c r="C366">
        <v>239.01744949344001</v>
      </c>
    </row>
    <row r="368" spans="1:3" x14ac:dyDescent="0.3">
      <c r="A368" t="s">
        <v>131</v>
      </c>
    </row>
    <row r="369" spans="1:3" x14ac:dyDescent="0.3">
      <c r="A369" t="s">
        <v>104</v>
      </c>
      <c r="B369" t="s">
        <v>25</v>
      </c>
      <c r="C369">
        <v>2333.9114538263898</v>
      </c>
    </row>
    <row r="370" spans="1:3" x14ac:dyDescent="0.3">
      <c r="A370" t="s">
        <v>105</v>
      </c>
      <c r="B370" t="s">
        <v>25</v>
      </c>
      <c r="C370">
        <v>1923.21537978574</v>
      </c>
    </row>
    <row r="371" spans="1:3" x14ac:dyDescent="0.3">
      <c r="A371" t="s">
        <v>106</v>
      </c>
      <c r="B371" t="s">
        <v>25</v>
      </c>
      <c r="C371">
        <v>2015.83033160426</v>
      </c>
    </row>
    <row r="372" spans="1:3" x14ac:dyDescent="0.3">
      <c r="A372" t="s">
        <v>107</v>
      </c>
      <c r="B372" t="s">
        <v>25</v>
      </c>
      <c r="C372">
        <v>1633.39534551767</v>
      </c>
    </row>
    <row r="373" spans="1:3" x14ac:dyDescent="0.3">
      <c r="A373" t="s">
        <v>108</v>
      </c>
      <c r="B373" t="s">
        <v>25</v>
      </c>
      <c r="C373">
        <v>1179.7197034255901</v>
      </c>
    </row>
    <row r="374" spans="1:3" x14ac:dyDescent="0.3">
      <c r="A374" t="s">
        <v>109</v>
      </c>
      <c r="B374" t="s">
        <v>25</v>
      </c>
      <c r="C374">
        <v>1005.73143164204</v>
      </c>
    </row>
    <row r="375" spans="1:3" x14ac:dyDescent="0.3">
      <c r="A375" t="s">
        <v>110</v>
      </c>
      <c r="B375" t="s">
        <v>25</v>
      </c>
      <c r="C375">
        <v>859.83724441306094</v>
      </c>
    </row>
    <row r="376" spans="1:3" x14ac:dyDescent="0.3">
      <c r="A376" t="s">
        <v>111</v>
      </c>
      <c r="B376" t="s">
        <v>25</v>
      </c>
      <c r="C376">
        <v>826.698071429582</v>
      </c>
    </row>
    <row r="377" spans="1:3" x14ac:dyDescent="0.3">
      <c r="A377" t="s">
        <v>112</v>
      </c>
      <c r="B377" t="s">
        <v>25</v>
      </c>
      <c r="C377">
        <v>1063.2189172815399</v>
      </c>
    </row>
    <row r="378" spans="1:3" x14ac:dyDescent="0.3">
      <c r="A378" t="s">
        <v>113</v>
      </c>
      <c r="B378" t="s">
        <v>25</v>
      </c>
      <c r="C378">
        <v>1590.5696703533199</v>
      </c>
    </row>
    <row r="379" spans="1:3" x14ac:dyDescent="0.3">
      <c r="A379" t="s">
        <v>114</v>
      </c>
      <c r="B379" t="s">
        <v>25</v>
      </c>
      <c r="C379">
        <v>1769.5077149058</v>
      </c>
    </row>
    <row r="380" spans="1:3" x14ac:dyDescent="0.3">
      <c r="A380" t="s">
        <v>115</v>
      </c>
      <c r="B380" t="s">
        <v>25</v>
      </c>
      <c r="C380">
        <v>2203.1289788834702</v>
      </c>
    </row>
    <row r="382" spans="1:3" x14ac:dyDescent="0.3">
      <c r="A382" t="s">
        <v>132</v>
      </c>
    </row>
    <row r="383" spans="1:3" x14ac:dyDescent="0.3">
      <c r="A383" t="s">
        <v>104</v>
      </c>
      <c r="B383" t="s">
        <v>25</v>
      </c>
      <c r="C383">
        <v>2609.2008383013499</v>
      </c>
    </row>
    <row r="384" spans="1:3" x14ac:dyDescent="0.3">
      <c r="A384" t="s">
        <v>105</v>
      </c>
      <c r="B384" t="s">
        <v>25</v>
      </c>
      <c r="C384">
        <v>2324.0129961263601</v>
      </c>
    </row>
    <row r="385" spans="1:3" x14ac:dyDescent="0.3">
      <c r="A385" t="s">
        <v>106</v>
      </c>
      <c r="B385" t="s">
        <v>25</v>
      </c>
      <c r="C385">
        <v>2447.0375420864202</v>
      </c>
    </row>
    <row r="386" spans="1:3" x14ac:dyDescent="0.3">
      <c r="A386" t="s">
        <v>107</v>
      </c>
      <c r="B386" t="s">
        <v>25</v>
      </c>
      <c r="C386">
        <v>2312.60356936568</v>
      </c>
    </row>
    <row r="387" spans="1:3" x14ac:dyDescent="0.3">
      <c r="A387" t="s">
        <v>108</v>
      </c>
      <c r="B387" t="s">
        <v>25</v>
      </c>
      <c r="C387">
        <v>1729.3554336167899</v>
      </c>
    </row>
    <row r="388" spans="1:3" x14ac:dyDescent="0.3">
      <c r="A388" t="s">
        <v>109</v>
      </c>
      <c r="B388" t="s">
        <v>25</v>
      </c>
      <c r="C388">
        <v>1558.6942040439501</v>
      </c>
    </row>
    <row r="389" spans="1:3" x14ac:dyDescent="0.3">
      <c r="A389" t="s">
        <v>110</v>
      </c>
      <c r="B389" t="s">
        <v>25</v>
      </c>
      <c r="C389">
        <v>1178.10059387044</v>
      </c>
    </row>
    <row r="390" spans="1:3" x14ac:dyDescent="0.3">
      <c r="A390" t="s">
        <v>111</v>
      </c>
      <c r="B390" t="s">
        <v>25</v>
      </c>
      <c r="C390">
        <v>1077.3615071746401</v>
      </c>
    </row>
    <row r="391" spans="1:3" x14ac:dyDescent="0.3">
      <c r="A391" t="s">
        <v>112</v>
      </c>
      <c r="B391" t="s">
        <v>25</v>
      </c>
      <c r="C391">
        <v>1425.1813412542199</v>
      </c>
    </row>
    <row r="392" spans="1:3" x14ac:dyDescent="0.3">
      <c r="A392" t="s">
        <v>113</v>
      </c>
      <c r="B392" t="s">
        <v>25</v>
      </c>
      <c r="C392">
        <v>2098.8646694005301</v>
      </c>
    </row>
    <row r="393" spans="1:3" x14ac:dyDescent="0.3">
      <c r="A393" t="s">
        <v>114</v>
      </c>
      <c r="B393" t="s">
        <v>25</v>
      </c>
      <c r="C393">
        <v>2031.0613436158301</v>
      </c>
    </row>
    <row r="394" spans="1:3" x14ac:dyDescent="0.3">
      <c r="A394" t="s">
        <v>115</v>
      </c>
      <c r="B394" t="s">
        <v>25</v>
      </c>
      <c r="C394">
        <v>2386.6375368988301</v>
      </c>
    </row>
    <row r="396" spans="1:3" x14ac:dyDescent="0.3">
      <c r="A396" t="s">
        <v>133</v>
      </c>
    </row>
    <row r="397" spans="1:3" x14ac:dyDescent="0.3">
      <c r="A397" t="s">
        <v>104</v>
      </c>
      <c r="B397" t="s">
        <v>122</v>
      </c>
      <c r="C397">
        <v>162.13455856859301</v>
      </c>
    </row>
    <row r="398" spans="1:3" x14ac:dyDescent="0.3">
      <c r="A398" t="s">
        <v>105</v>
      </c>
      <c r="B398" t="s">
        <v>122</v>
      </c>
      <c r="C398">
        <v>161.570953150089</v>
      </c>
    </row>
    <row r="399" spans="1:3" x14ac:dyDescent="0.3">
      <c r="A399" t="s">
        <v>106</v>
      </c>
      <c r="B399" t="s">
        <v>122</v>
      </c>
      <c r="C399">
        <v>160.03115451131501</v>
      </c>
    </row>
    <row r="400" spans="1:3" x14ac:dyDescent="0.3">
      <c r="A400" t="s">
        <v>107</v>
      </c>
      <c r="B400" t="s">
        <v>122</v>
      </c>
      <c r="C400">
        <v>157.92775045403701</v>
      </c>
    </row>
    <row r="401" spans="1:3" x14ac:dyDescent="0.3">
      <c r="A401" t="s">
        <v>108</v>
      </c>
      <c r="B401" t="s">
        <v>122</v>
      </c>
      <c r="C401">
        <v>155.82434639675901</v>
      </c>
    </row>
    <row r="402" spans="1:3" x14ac:dyDescent="0.3">
      <c r="A402" t="s">
        <v>109</v>
      </c>
      <c r="B402" t="s">
        <v>122</v>
      </c>
      <c r="C402">
        <v>154.28454775798599</v>
      </c>
    </row>
    <row r="403" spans="1:3" x14ac:dyDescent="0.3">
      <c r="A403" t="s">
        <v>110</v>
      </c>
      <c r="B403" t="s">
        <v>122</v>
      </c>
      <c r="C403">
        <v>153.72094233948201</v>
      </c>
    </row>
    <row r="404" spans="1:3" x14ac:dyDescent="0.3">
      <c r="A404" t="s">
        <v>111</v>
      </c>
      <c r="B404" t="s">
        <v>122</v>
      </c>
      <c r="C404">
        <v>154.28454775798599</v>
      </c>
    </row>
    <row r="405" spans="1:3" x14ac:dyDescent="0.3">
      <c r="A405" t="s">
        <v>112</v>
      </c>
      <c r="B405" t="s">
        <v>122</v>
      </c>
      <c r="C405">
        <v>155.82434639675901</v>
      </c>
    </row>
    <row r="406" spans="1:3" x14ac:dyDescent="0.3">
      <c r="A406" t="s">
        <v>113</v>
      </c>
      <c r="B406" t="s">
        <v>122</v>
      </c>
      <c r="C406">
        <v>157.92775045403701</v>
      </c>
    </row>
    <row r="407" spans="1:3" x14ac:dyDescent="0.3">
      <c r="A407" t="s">
        <v>114</v>
      </c>
      <c r="B407" t="s">
        <v>122</v>
      </c>
      <c r="C407">
        <v>160.03115451131501</v>
      </c>
    </row>
    <row r="408" spans="1:3" x14ac:dyDescent="0.3">
      <c r="A408" t="s">
        <v>115</v>
      </c>
      <c r="B408" t="s">
        <v>122</v>
      </c>
      <c r="C408">
        <v>161.570953150089</v>
      </c>
    </row>
    <row r="410" spans="1:3" x14ac:dyDescent="0.3">
      <c r="A410" t="s">
        <v>134</v>
      </c>
    </row>
    <row r="411" spans="1:3" x14ac:dyDescent="0.3">
      <c r="A411" t="s">
        <v>104</v>
      </c>
      <c r="B411" t="s">
        <v>122</v>
      </c>
      <c r="C411">
        <v>163.95466919405999</v>
      </c>
    </row>
    <row r="412" spans="1:3" x14ac:dyDescent="0.3">
      <c r="A412" t="s">
        <v>105</v>
      </c>
      <c r="B412" t="s">
        <v>122</v>
      </c>
      <c r="C412">
        <v>180.31035833196501</v>
      </c>
    </row>
    <row r="413" spans="1:3" x14ac:dyDescent="0.3">
      <c r="A413" t="s">
        <v>106</v>
      </c>
      <c r="B413" t="s">
        <v>122</v>
      </c>
      <c r="C413">
        <v>181.814757015878</v>
      </c>
    </row>
    <row r="414" spans="1:3" x14ac:dyDescent="0.3">
      <c r="A414" t="s">
        <v>107</v>
      </c>
      <c r="B414" t="s">
        <v>122</v>
      </c>
      <c r="C414">
        <v>218.79764318097901</v>
      </c>
    </row>
    <row r="415" spans="1:3" x14ac:dyDescent="0.3">
      <c r="A415" t="s">
        <v>108</v>
      </c>
      <c r="B415" t="s">
        <v>122</v>
      </c>
      <c r="C415">
        <v>250.744602431359</v>
      </c>
    </row>
    <row r="416" spans="1:3" x14ac:dyDescent="0.3">
      <c r="A416" t="s">
        <v>109</v>
      </c>
      <c r="B416" t="s">
        <v>122</v>
      </c>
      <c r="C416">
        <v>274.72754583403099</v>
      </c>
    </row>
    <row r="417" spans="1:3" x14ac:dyDescent="0.3">
      <c r="A417" t="s">
        <v>110</v>
      </c>
      <c r="B417" t="s">
        <v>122</v>
      </c>
      <c r="C417">
        <v>266.12916641150298</v>
      </c>
    </row>
    <row r="418" spans="1:3" x14ac:dyDescent="0.3">
      <c r="A418" t="s">
        <v>111</v>
      </c>
      <c r="B418" t="s">
        <v>122</v>
      </c>
      <c r="C418">
        <v>262.33089527199297</v>
      </c>
    </row>
    <row r="419" spans="1:3" x14ac:dyDescent="0.3">
      <c r="A419" t="s">
        <v>112</v>
      </c>
      <c r="B419" t="s">
        <v>122</v>
      </c>
      <c r="C419">
        <v>236.48966899877601</v>
      </c>
    </row>
    <row r="420" spans="1:3" x14ac:dyDescent="0.3">
      <c r="A420" t="s">
        <v>113</v>
      </c>
      <c r="B420" t="s">
        <v>122</v>
      </c>
      <c r="C420">
        <v>207.43048993917299</v>
      </c>
    </row>
    <row r="421" spans="1:3" x14ac:dyDescent="0.3">
      <c r="A421" t="s">
        <v>114</v>
      </c>
      <c r="B421" t="s">
        <v>122</v>
      </c>
      <c r="C421">
        <v>176.19728499686201</v>
      </c>
    </row>
    <row r="422" spans="1:3" x14ac:dyDescent="0.3">
      <c r="A422" t="s">
        <v>115</v>
      </c>
      <c r="B422" t="s">
        <v>122</v>
      </c>
      <c r="C422">
        <v>160.39230758728701</v>
      </c>
    </row>
    <row r="424" spans="1:3" x14ac:dyDescent="0.3">
      <c r="A424" t="s">
        <v>135</v>
      </c>
    </row>
    <row r="425" spans="1:3" x14ac:dyDescent="0.3">
      <c r="A425" t="s">
        <v>104</v>
      </c>
      <c r="B425" t="s">
        <v>101</v>
      </c>
      <c r="C425">
        <v>24</v>
      </c>
    </row>
    <row r="426" spans="1:3" x14ac:dyDescent="0.3">
      <c r="A426" t="s">
        <v>105</v>
      </c>
      <c r="B426" t="s">
        <v>101</v>
      </c>
      <c r="C426">
        <v>24</v>
      </c>
    </row>
    <row r="427" spans="1:3" x14ac:dyDescent="0.3">
      <c r="A427" t="s">
        <v>106</v>
      </c>
      <c r="B427" t="s">
        <v>101</v>
      </c>
      <c r="C427">
        <v>24</v>
      </c>
    </row>
    <row r="428" spans="1:3" x14ac:dyDescent="0.3">
      <c r="A428" t="s">
        <v>107</v>
      </c>
      <c r="B428" t="s">
        <v>101</v>
      </c>
      <c r="C428">
        <v>24</v>
      </c>
    </row>
    <row r="429" spans="1:3" x14ac:dyDescent="0.3">
      <c r="A429" t="s">
        <v>108</v>
      </c>
      <c r="B429" t="s">
        <v>101</v>
      </c>
      <c r="C429">
        <v>24</v>
      </c>
    </row>
    <row r="430" spans="1:3" x14ac:dyDescent="0.3">
      <c r="A430" t="s">
        <v>109</v>
      </c>
      <c r="B430" t="s">
        <v>101</v>
      </c>
      <c r="C430">
        <v>24</v>
      </c>
    </row>
    <row r="431" spans="1:3" x14ac:dyDescent="0.3">
      <c r="A431" t="s">
        <v>110</v>
      </c>
      <c r="B431" t="s">
        <v>101</v>
      </c>
      <c r="C431">
        <v>24</v>
      </c>
    </row>
    <row r="432" spans="1:3" x14ac:dyDescent="0.3">
      <c r="A432" t="s">
        <v>111</v>
      </c>
      <c r="B432" t="s">
        <v>101</v>
      </c>
      <c r="C432">
        <v>24</v>
      </c>
    </row>
    <row r="433" spans="1:3" x14ac:dyDescent="0.3">
      <c r="A433" t="s">
        <v>112</v>
      </c>
      <c r="B433" t="s">
        <v>101</v>
      </c>
      <c r="C433">
        <v>24</v>
      </c>
    </row>
    <row r="434" spans="1:3" x14ac:dyDescent="0.3">
      <c r="A434" t="s">
        <v>113</v>
      </c>
      <c r="B434" t="s">
        <v>101</v>
      </c>
      <c r="C434">
        <v>24</v>
      </c>
    </row>
    <row r="435" spans="1:3" x14ac:dyDescent="0.3">
      <c r="A435" t="s">
        <v>114</v>
      </c>
      <c r="B435" t="s">
        <v>101</v>
      </c>
      <c r="C435">
        <v>24</v>
      </c>
    </row>
    <row r="436" spans="1:3" x14ac:dyDescent="0.3">
      <c r="A436" t="s">
        <v>115</v>
      </c>
      <c r="B436" t="s">
        <v>101</v>
      </c>
      <c r="C436">
        <v>24</v>
      </c>
    </row>
    <row r="439" spans="1:3" x14ac:dyDescent="0.3">
      <c r="A439" t="s">
        <v>136</v>
      </c>
      <c r="B439" t="s">
        <v>25</v>
      </c>
      <c r="C439">
        <v>0</v>
      </c>
    </row>
    <row r="440" spans="1:3" x14ac:dyDescent="0.3">
      <c r="A440" t="s">
        <v>137</v>
      </c>
      <c r="B440" t="s">
        <v>25</v>
      </c>
      <c r="C440">
        <v>0</v>
      </c>
    </row>
    <row r="441" spans="1:3" x14ac:dyDescent="0.3">
      <c r="A441" t="s">
        <v>138</v>
      </c>
      <c r="B441" t="s">
        <v>25</v>
      </c>
      <c r="C441">
        <v>168.450283177778</v>
      </c>
    </row>
    <row r="442" spans="1:3" x14ac:dyDescent="0.3">
      <c r="A442" t="s">
        <v>139</v>
      </c>
      <c r="B442" t="s">
        <v>25</v>
      </c>
      <c r="C442">
        <v>0</v>
      </c>
    </row>
    <row r="444" spans="1:3" x14ac:dyDescent="0.3">
      <c r="A444" t="s">
        <v>140</v>
      </c>
      <c r="B444" t="s">
        <v>25</v>
      </c>
    </row>
    <row r="445" spans="1:3" x14ac:dyDescent="0.3">
      <c r="A445" t="s">
        <v>141</v>
      </c>
      <c r="B445" t="s">
        <v>25</v>
      </c>
    </row>
    <row r="446" spans="1:3" x14ac:dyDescent="0.3">
      <c r="A446" t="s">
        <v>142</v>
      </c>
      <c r="B446" t="s">
        <v>25</v>
      </c>
    </row>
    <row r="448" spans="1:3" x14ac:dyDescent="0.3">
      <c r="A448" t="s">
        <v>143</v>
      </c>
      <c r="B448" t="s">
        <v>25</v>
      </c>
    </row>
    <row r="449" spans="1:3" x14ac:dyDescent="0.3">
      <c r="A449" t="s">
        <v>144</v>
      </c>
      <c r="B449" t="s">
        <v>25</v>
      </c>
    </row>
    <row r="450" spans="1:3" x14ac:dyDescent="0.3">
      <c r="A450" t="s">
        <v>145</v>
      </c>
      <c r="B450" t="s">
        <v>25</v>
      </c>
    </row>
    <row r="451" spans="1:3" x14ac:dyDescent="0.3">
      <c r="A451" t="s">
        <v>146</v>
      </c>
      <c r="B451" t="s">
        <v>25</v>
      </c>
    </row>
    <row r="453" spans="1:3" x14ac:dyDescent="0.3">
      <c r="A453" t="s">
        <v>147</v>
      </c>
    </row>
    <row r="454" spans="1:3" x14ac:dyDescent="0.3">
      <c r="A454" t="s">
        <v>148</v>
      </c>
      <c r="B454" t="s">
        <v>25</v>
      </c>
      <c r="C454">
        <v>12451.197234719401</v>
      </c>
    </row>
    <row r="455" spans="1:3" x14ac:dyDescent="0.3">
      <c r="A455" t="s">
        <v>149</v>
      </c>
      <c r="B455" t="s">
        <v>25</v>
      </c>
      <c r="C455">
        <v>913.79203156326503</v>
      </c>
    </row>
    <row r="467" spans="1:3" x14ac:dyDescent="0.3">
      <c r="A467" t="s">
        <v>150</v>
      </c>
    </row>
    <row r="468" spans="1:3" x14ac:dyDescent="0.3">
      <c r="A468" t="s">
        <v>151</v>
      </c>
    </row>
    <row r="469" spans="1:3" x14ac:dyDescent="0.3">
      <c r="A469" t="s">
        <v>104</v>
      </c>
      <c r="B469" t="s">
        <v>152</v>
      </c>
      <c r="C469">
        <v>68.552361776202602</v>
      </c>
    </row>
    <row r="470" spans="1:3" x14ac:dyDescent="0.3">
      <c r="A470" t="s">
        <v>105</v>
      </c>
      <c r="B470" t="s">
        <v>152</v>
      </c>
      <c r="C470">
        <v>98.325043143231994</v>
      </c>
    </row>
    <row r="471" spans="1:3" x14ac:dyDescent="0.3">
      <c r="A471" t="s">
        <v>106</v>
      </c>
      <c r="B471" t="s">
        <v>152</v>
      </c>
      <c r="C471">
        <v>66.787181380193701</v>
      </c>
    </row>
    <row r="472" spans="1:3" x14ac:dyDescent="0.3">
      <c r="A472" t="s">
        <v>107</v>
      </c>
      <c r="B472" t="s">
        <v>152</v>
      </c>
      <c r="C472">
        <v>67.640652860696804</v>
      </c>
    </row>
    <row r="473" spans="1:3" x14ac:dyDescent="0.3">
      <c r="A473" t="s">
        <v>108</v>
      </c>
      <c r="B473" t="s">
        <v>152</v>
      </c>
      <c r="C473">
        <v>63.983358050246999</v>
      </c>
    </row>
    <row r="474" spans="1:3" x14ac:dyDescent="0.3">
      <c r="A474" t="s">
        <v>109</v>
      </c>
      <c r="B474" t="s">
        <v>152</v>
      </c>
      <c r="C474">
        <v>58.811366028607303</v>
      </c>
    </row>
    <row r="475" spans="1:3" x14ac:dyDescent="0.3">
      <c r="A475" t="s">
        <v>110</v>
      </c>
      <c r="B475" t="s">
        <v>152</v>
      </c>
      <c r="C475">
        <v>54.7258794422942</v>
      </c>
    </row>
    <row r="476" spans="1:3" x14ac:dyDescent="0.3">
      <c r="A476" t="s">
        <v>111</v>
      </c>
      <c r="B476" t="s">
        <v>152</v>
      </c>
      <c r="C476">
        <v>51.642153169004601</v>
      </c>
    </row>
    <row r="477" spans="1:3" x14ac:dyDescent="0.3">
      <c r="A477" t="s">
        <v>112</v>
      </c>
      <c r="B477" t="s">
        <v>152</v>
      </c>
      <c r="C477">
        <v>57.366232896917097</v>
      </c>
    </row>
    <row r="478" spans="1:3" x14ac:dyDescent="0.3">
      <c r="A478" t="s">
        <v>113</v>
      </c>
      <c r="B478" t="s">
        <v>152</v>
      </c>
      <c r="C478">
        <v>60.406944780939497</v>
      </c>
    </row>
    <row r="479" spans="1:3" x14ac:dyDescent="0.3">
      <c r="A479" t="s">
        <v>114</v>
      </c>
      <c r="B479" t="s">
        <v>152</v>
      </c>
      <c r="C479">
        <v>62.1649409471285</v>
      </c>
    </row>
    <row r="480" spans="1:3" x14ac:dyDescent="0.3">
      <c r="A480" t="s">
        <v>115</v>
      </c>
      <c r="B480" t="s">
        <v>152</v>
      </c>
      <c r="C480">
        <v>63.108460914153</v>
      </c>
    </row>
    <row r="482" spans="1:2" x14ac:dyDescent="0.3">
      <c r="A482" t="s">
        <v>153</v>
      </c>
    </row>
    <row r="483" spans="1:2" x14ac:dyDescent="0.3">
      <c r="A483" t="s">
        <v>104</v>
      </c>
      <c r="B483" t="s">
        <v>152</v>
      </c>
    </row>
    <row r="484" spans="1:2" x14ac:dyDescent="0.3">
      <c r="A484" t="s">
        <v>105</v>
      </c>
      <c r="B484" t="s">
        <v>152</v>
      </c>
    </row>
    <row r="485" spans="1:2" x14ac:dyDescent="0.3">
      <c r="A485" t="s">
        <v>106</v>
      </c>
      <c r="B485" t="s">
        <v>152</v>
      </c>
    </row>
    <row r="486" spans="1:2" x14ac:dyDescent="0.3">
      <c r="A486" t="s">
        <v>107</v>
      </c>
      <c r="B486" t="s">
        <v>152</v>
      </c>
    </row>
    <row r="487" spans="1:2" x14ac:dyDescent="0.3">
      <c r="A487" t="s">
        <v>108</v>
      </c>
      <c r="B487" t="s">
        <v>152</v>
      </c>
    </row>
    <row r="488" spans="1:2" x14ac:dyDescent="0.3">
      <c r="A488" t="s">
        <v>109</v>
      </c>
      <c r="B488" t="s">
        <v>152</v>
      </c>
    </row>
    <row r="489" spans="1:2" x14ac:dyDescent="0.3">
      <c r="A489" t="s">
        <v>110</v>
      </c>
      <c r="B489" t="s">
        <v>152</v>
      </c>
    </row>
    <row r="490" spans="1:2" x14ac:dyDescent="0.3">
      <c r="A490" t="s">
        <v>111</v>
      </c>
      <c r="B490" t="s">
        <v>152</v>
      </c>
    </row>
    <row r="491" spans="1:2" x14ac:dyDescent="0.3">
      <c r="A491" t="s">
        <v>112</v>
      </c>
      <c r="B491" t="s">
        <v>152</v>
      </c>
    </row>
    <row r="492" spans="1:2" x14ac:dyDescent="0.3">
      <c r="A492" t="s">
        <v>113</v>
      </c>
      <c r="B492" t="s">
        <v>152</v>
      </c>
    </row>
    <row r="493" spans="1:2" x14ac:dyDescent="0.3">
      <c r="A493" t="s">
        <v>114</v>
      </c>
      <c r="B493" t="s">
        <v>152</v>
      </c>
    </row>
    <row r="494" spans="1:2" x14ac:dyDescent="0.3">
      <c r="A494" t="s">
        <v>115</v>
      </c>
      <c r="B494" t="s">
        <v>152</v>
      </c>
    </row>
    <row r="496" spans="1:2" x14ac:dyDescent="0.3">
      <c r="A496" t="s">
        <v>154</v>
      </c>
    </row>
    <row r="497" spans="1:3" x14ac:dyDescent="0.3">
      <c r="A497" t="s">
        <v>104</v>
      </c>
      <c r="B497" t="s">
        <v>152</v>
      </c>
      <c r="C497">
        <v>372.88421052631497</v>
      </c>
    </row>
    <row r="498" spans="1:3" x14ac:dyDescent="0.3">
      <c r="A498" t="s">
        <v>105</v>
      </c>
      <c r="B498" t="s">
        <v>152</v>
      </c>
      <c r="C498">
        <v>372.88421052631497</v>
      </c>
    </row>
    <row r="499" spans="1:3" x14ac:dyDescent="0.3">
      <c r="A499" t="s">
        <v>106</v>
      </c>
      <c r="B499" t="s">
        <v>152</v>
      </c>
      <c r="C499">
        <v>372.88421052631497</v>
      </c>
    </row>
    <row r="500" spans="1:3" x14ac:dyDescent="0.3">
      <c r="A500" t="s">
        <v>107</v>
      </c>
      <c r="B500" t="s">
        <v>152</v>
      </c>
      <c r="C500">
        <v>372.88421052631497</v>
      </c>
    </row>
    <row r="501" spans="1:3" x14ac:dyDescent="0.3">
      <c r="A501" t="s">
        <v>108</v>
      </c>
      <c r="B501" t="s">
        <v>152</v>
      </c>
      <c r="C501">
        <v>372.88421052631497</v>
      </c>
    </row>
    <row r="502" spans="1:3" x14ac:dyDescent="0.3">
      <c r="A502" t="s">
        <v>109</v>
      </c>
      <c r="B502" t="s">
        <v>152</v>
      </c>
      <c r="C502">
        <v>372.88421052631497</v>
      </c>
    </row>
    <row r="503" spans="1:3" x14ac:dyDescent="0.3">
      <c r="A503" t="s">
        <v>110</v>
      </c>
      <c r="B503" t="s">
        <v>152</v>
      </c>
      <c r="C503">
        <v>372.88421052631497</v>
      </c>
    </row>
    <row r="504" spans="1:3" x14ac:dyDescent="0.3">
      <c r="A504" t="s">
        <v>111</v>
      </c>
      <c r="B504" t="s">
        <v>152</v>
      </c>
      <c r="C504">
        <v>372.88421052631497</v>
      </c>
    </row>
    <row r="505" spans="1:3" x14ac:dyDescent="0.3">
      <c r="A505" t="s">
        <v>112</v>
      </c>
      <c r="B505" t="s">
        <v>152</v>
      </c>
      <c r="C505">
        <v>372.88421052631497</v>
      </c>
    </row>
    <row r="506" spans="1:3" x14ac:dyDescent="0.3">
      <c r="A506" t="s">
        <v>113</v>
      </c>
      <c r="B506" t="s">
        <v>152</v>
      </c>
      <c r="C506">
        <v>372.88421052631497</v>
      </c>
    </row>
    <row r="507" spans="1:3" x14ac:dyDescent="0.3">
      <c r="A507" t="s">
        <v>114</v>
      </c>
      <c r="B507" t="s">
        <v>152</v>
      </c>
      <c r="C507">
        <v>372.88421052631497</v>
      </c>
    </row>
    <row r="508" spans="1:3" x14ac:dyDescent="0.3">
      <c r="A508" t="s">
        <v>115</v>
      </c>
      <c r="B508" t="s">
        <v>152</v>
      </c>
      <c r="C508">
        <v>372.88421052631497</v>
      </c>
    </row>
    <row r="510" spans="1:3" x14ac:dyDescent="0.3">
      <c r="A510" t="s">
        <v>155</v>
      </c>
    </row>
    <row r="511" spans="1:3" x14ac:dyDescent="0.3">
      <c r="A511" t="s">
        <v>104</v>
      </c>
      <c r="B511" t="s">
        <v>25</v>
      </c>
      <c r="C511">
        <v>0</v>
      </c>
    </row>
    <row r="512" spans="1:3" x14ac:dyDescent="0.3">
      <c r="A512" t="s">
        <v>105</v>
      </c>
      <c r="B512" t="s">
        <v>25</v>
      </c>
      <c r="C512">
        <v>0</v>
      </c>
    </row>
    <row r="513" spans="1:3" x14ac:dyDescent="0.3">
      <c r="A513" t="s">
        <v>106</v>
      </c>
      <c r="B513" t="s">
        <v>25</v>
      </c>
      <c r="C513">
        <v>0</v>
      </c>
    </row>
    <row r="514" spans="1:3" x14ac:dyDescent="0.3">
      <c r="A514" t="s">
        <v>107</v>
      </c>
      <c r="B514" t="s">
        <v>25</v>
      </c>
      <c r="C514">
        <v>0</v>
      </c>
    </row>
    <row r="515" spans="1:3" x14ac:dyDescent="0.3">
      <c r="A515" t="s">
        <v>108</v>
      </c>
      <c r="B515" t="s">
        <v>25</v>
      </c>
      <c r="C515">
        <v>43.731356915923399</v>
      </c>
    </row>
    <row r="516" spans="1:3" x14ac:dyDescent="0.3">
      <c r="A516" t="s">
        <v>109</v>
      </c>
      <c r="B516" t="s">
        <v>25</v>
      </c>
      <c r="C516">
        <v>76.097918030680304</v>
      </c>
    </row>
    <row r="517" spans="1:3" x14ac:dyDescent="0.3">
      <c r="A517" t="s">
        <v>110</v>
      </c>
      <c r="B517" t="s">
        <v>25</v>
      </c>
      <c r="C517">
        <v>117.008171721065</v>
      </c>
    </row>
    <row r="518" spans="1:3" x14ac:dyDescent="0.3">
      <c r="A518" t="s">
        <v>111</v>
      </c>
      <c r="B518" t="s">
        <v>25</v>
      </c>
      <c r="C518">
        <v>149.41054847423001</v>
      </c>
    </row>
    <row r="519" spans="1:3" x14ac:dyDescent="0.3">
      <c r="A519" t="s">
        <v>112</v>
      </c>
      <c r="B519" t="s">
        <v>25</v>
      </c>
      <c r="C519">
        <v>37.4378777081563</v>
      </c>
    </row>
    <row r="520" spans="1:3" x14ac:dyDescent="0.3">
      <c r="A520" t="s">
        <v>113</v>
      </c>
      <c r="B520" t="s">
        <v>25</v>
      </c>
      <c r="C520">
        <v>0</v>
      </c>
    </row>
    <row r="521" spans="1:3" x14ac:dyDescent="0.3">
      <c r="A521" t="s">
        <v>114</v>
      </c>
      <c r="B521" t="s">
        <v>25</v>
      </c>
      <c r="C521">
        <v>0</v>
      </c>
    </row>
    <row r="522" spans="1:3" x14ac:dyDescent="0.3">
      <c r="A522" t="s">
        <v>115</v>
      </c>
      <c r="B522" t="s">
        <v>25</v>
      </c>
      <c r="C522">
        <v>0</v>
      </c>
    </row>
    <row r="524" spans="1:3" x14ac:dyDescent="0.3">
      <c r="A524" t="s">
        <v>156</v>
      </c>
    </row>
    <row r="525" spans="1:3" x14ac:dyDescent="0.3">
      <c r="A525" t="s">
        <v>104</v>
      </c>
      <c r="B525" t="s">
        <v>25</v>
      </c>
    </row>
    <row r="526" spans="1:3" x14ac:dyDescent="0.3">
      <c r="A526" t="s">
        <v>105</v>
      </c>
      <c r="B526" t="s">
        <v>25</v>
      </c>
    </row>
    <row r="527" spans="1:3" x14ac:dyDescent="0.3">
      <c r="A527" t="s">
        <v>106</v>
      </c>
      <c r="B527" t="s">
        <v>25</v>
      </c>
    </row>
    <row r="528" spans="1:3" x14ac:dyDescent="0.3">
      <c r="A528" t="s">
        <v>107</v>
      </c>
      <c r="B528" t="s">
        <v>25</v>
      </c>
    </row>
    <row r="529" spans="1:3" x14ac:dyDescent="0.3">
      <c r="A529" t="s">
        <v>108</v>
      </c>
      <c r="B529" t="s">
        <v>25</v>
      </c>
    </row>
    <row r="530" spans="1:3" x14ac:dyDescent="0.3">
      <c r="A530" t="s">
        <v>109</v>
      </c>
      <c r="B530" t="s">
        <v>25</v>
      </c>
    </row>
    <row r="531" spans="1:3" x14ac:dyDescent="0.3">
      <c r="A531" t="s">
        <v>110</v>
      </c>
      <c r="B531" t="s">
        <v>25</v>
      </c>
    </row>
    <row r="532" spans="1:3" x14ac:dyDescent="0.3">
      <c r="A532" t="s">
        <v>111</v>
      </c>
      <c r="B532" t="s">
        <v>25</v>
      </c>
    </row>
    <row r="533" spans="1:3" x14ac:dyDescent="0.3">
      <c r="A533" t="s">
        <v>112</v>
      </c>
      <c r="B533" t="s">
        <v>25</v>
      </c>
    </row>
    <row r="534" spans="1:3" x14ac:dyDescent="0.3">
      <c r="A534" t="s">
        <v>113</v>
      </c>
      <c r="B534" t="s">
        <v>25</v>
      </c>
    </row>
    <row r="535" spans="1:3" x14ac:dyDescent="0.3">
      <c r="A535" t="s">
        <v>114</v>
      </c>
      <c r="B535" t="s">
        <v>25</v>
      </c>
    </row>
    <row r="536" spans="1:3" x14ac:dyDescent="0.3">
      <c r="A536" t="s">
        <v>115</v>
      </c>
      <c r="B536" t="s">
        <v>25</v>
      </c>
    </row>
    <row r="538" spans="1:3" x14ac:dyDescent="0.3">
      <c r="A538" t="s">
        <v>157</v>
      </c>
      <c r="B538" t="s">
        <v>158</v>
      </c>
      <c r="C538">
        <v>1</v>
      </c>
    </row>
    <row r="539" spans="1:3" x14ac:dyDescent="0.3">
      <c r="A539" t="s">
        <v>159</v>
      </c>
      <c r="B539" t="s">
        <v>158</v>
      </c>
      <c r="C539">
        <v>1</v>
      </c>
    </row>
    <row r="542" spans="1:3" x14ac:dyDescent="0.3">
      <c r="A542" t="s">
        <v>0</v>
      </c>
    </row>
    <row r="543" spans="1:3" x14ac:dyDescent="0.3">
      <c r="A543" t="s">
        <v>40</v>
      </c>
      <c r="B543" t="s">
        <v>41</v>
      </c>
      <c r="C543">
        <v>0</v>
      </c>
    </row>
    <row r="544" spans="1:3" x14ac:dyDescent="0.3">
      <c r="A544" t="s">
        <v>42</v>
      </c>
      <c r="B544" t="s">
        <v>41</v>
      </c>
      <c r="C544">
        <v>0</v>
      </c>
    </row>
    <row r="545" spans="1:3" x14ac:dyDescent="0.3">
      <c r="A545" t="s">
        <v>43</v>
      </c>
      <c r="B545" t="s">
        <v>41</v>
      </c>
      <c r="C545">
        <v>0</v>
      </c>
    </row>
    <row r="546" spans="1:3" x14ac:dyDescent="0.3">
      <c r="A546" t="s">
        <v>44</v>
      </c>
      <c r="B546" t="s">
        <v>41</v>
      </c>
      <c r="C546">
        <v>0</v>
      </c>
    </row>
    <row r="547" spans="1:3" x14ac:dyDescent="0.3">
      <c r="A547" t="s">
        <v>45</v>
      </c>
      <c r="B547" t="s">
        <v>41</v>
      </c>
      <c r="C547">
        <v>0</v>
      </c>
    </row>
    <row r="548" spans="1:3" x14ac:dyDescent="0.3">
      <c r="A548" t="s">
        <v>46</v>
      </c>
      <c r="B548" t="s">
        <v>41</v>
      </c>
      <c r="C548">
        <v>0</v>
      </c>
    </row>
    <row r="549" spans="1:3" x14ac:dyDescent="0.3">
      <c r="A549" t="s">
        <v>47</v>
      </c>
      <c r="B549" t="s">
        <v>41</v>
      </c>
      <c r="C549">
        <v>0</v>
      </c>
    </row>
    <row r="550" spans="1:3" x14ac:dyDescent="0.3">
      <c r="A550" t="s">
        <v>48</v>
      </c>
      <c r="B550" t="s">
        <v>41</v>
      </c>
      <c r="C550">
        <v>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5D84-253A-4BED-ABD6-501FB5C0D4B8}">
  <sheetPr>
    <tabColor theme="7" tint="0.39997558519241921"/>
  </sheetPr>
  <dimension ref="A1:C550"/>
  <sheetViews>
    <sheetView workbookViewId="0"/>
  </sheetViews>
  <sheetFormatPr defaultRowHeight="14.4" x14ac:dyDescent="0.3"/>
  <cols>
    <col min="1" max="1" width="46.88671875" bestFit="1" customWidth="1"/>
    <col min="2" max="2" width="9" bestFit="1" customWidth="1"/>
    <col min="3" max="3" width="13.88671875" customWidth="1"/>
  </cols>
  <sheetData>
    <row r="1" spans="1:3" x14ac:dyDescent="0.3">
      <c r="A1" s="5"/>
    </row>
    <row r="3" spans="1:3" x14ac:dyDescent="0.3">
      <c r="C3" s="12">
        <v>45061</v>
      </c>
    </row>
    <row r="4" spans="1:3" x14ac:dyDescent="0.3">
      <c r="C4" t="s">
        <v>845</v>
      </c>
    </row>
    <row r="5" spans="1:3" x14ac:dyDescent="0.3">
      <c r="A5" t="s">
        <v>18</v>
      </c>
      <c r="B5" t="s">
        <v>19</v>
      </c>
      <c r="C5">
        <v>54.33</v>
      </c>
    </row>
    <row r="6" spans="1:3" x14ac:dyDescent="0.3">
      <c r="A6" t="s">
        <v>20</v>
      </c>
      <c r="B6" t="s">
        <v>19</v>
      </c>
      <c r="C6">
        <v>25.04</v>
      </c>
    </row>
    <row r="7" spans="1:3" x14ac:dyDescent="0.3">
      <c r="A7" t="s">
        <v>21</v>
      </c>
      <c r="B7" t="s">
        <v>22</v>
      </c>
      <c r="C7">
        <v>58.2</v>
      </c>
    </row>
    <row r="8" spans="1:3" x14ac:dyDescent="0.3">
      <c r="A8" t="s">
        <v>23</v>
      </c>
      <c r="B8" t="s">
        <v>19</v>
      </c>
      <c r="C8">
        <v>27.4</v>
      </c>
    </row>
    <row r="9" spans="1:3" x14ac:dyDescent="0.3">
      <c r="A9" t="s">
        <v>647</v>
      </c>
      <c r="B9" t="s">
        <v>25</v>
      </c>
      <c r="C9">
        <v>34.93</v>
      </c>
    </row>
    <row r="10" spans="1:3" x14ac:dyDescent="0.3">
      <c r="A10" t="s">
        <v>24</v>
      </c>
      <c r="B10" t="s">
        <v>25</v>
      </c>
      <c r="C10">
        <v>13364.989266282601</v>
      </c>
    </row>
    <row r="11" spans="1:3" x14ac:dyDescent="0.3">
      <c r="A11" t="s">
        <v>26</v>
      </c>
      <c r="B11" t="s">
        <v>25</v>
      </c>
      <c r="C11">
        <v>6158.7444209117402</v>
      </c>
    </row>
    <row r="12" spans="1:3" x14ac:dyDescent="0.3">
      <c r="A12" t="s">
        <v>27</v>
      </c>
      <c r="B12" t="s">
        <v>25</v>
      </c>
      <c r="C12">
        <v>8593.1568166035704</v>
      </c>
    </row>
    <row r="13" spans="1:3" x14ac:dyDescent="0.3">
      <c r="A13" t="s">
        <v>28</v>
      </c>
      <c r="B13" t="s">
        <v>29</v>
      </c>
      <c r="C13">
        <v>246</v>
      </c>
    </row>
    <row r="14" spans="1:3" x14ac:dyDescent="0.3">
      <c r="A14" t="s">
        <v>30</v>
      </c>
      <c r="B14" t="s">
        <v>29</v>
      </c>
      <c r="C14">
        <v>395.76</v>
      </c>
    </row>
    <row r="15" spans="1:3" x14ac:dyDescent="0.3">
      <c r="A15" t="s">
        <v>31</v>
      </c>
      <c r="B15" t="s">
        <v>32</v>
      </c>
      <c r="C15">
        <v>1444.11938145516</v>
      </c>
    </row>
    <row r="16" spans="1:3" x14ac:dyDescent="0.3">
      <c r="A16" t="s">
        <v>648</v>
      </c>
      <c r="B16" t="s">
        <v>19</v>
      </c>
      <c r="C16">
        <v>67</v>
      </c>
    </row>
    <row r="17" spans="1:3" x14ac:dyDescent="0.3">
      <c r="A17" t="s">
        <v>33</v>
      </c>
    </row>
    <row r="18" spans="1:3" x14ac:dyDescent="0.3">
      <c r="A18" t="s">
        <v>34</v>
      </c>
      <c r="B18" t="s">
        <v>25</v>
      </c>
      <c r="C18">
        <v>6158.7444209117402</v>
      </c>
    </row>
    <row r="19" spans="1:3" x14ac:dyDescent="0.3">
      <c r="A19" t="s">
        <v>35</v>
      </c>
      <c r="B19" t="s">
        <v>25</v>
      </c>
      <c r="C19">
        <v>0</v>
      </c>
    </row>
    <row r="20" spans="1:3" x14ac:dyDescent="0.3">
      <c r="A20" t="s">
        <v>36</v>
      </c>
      <c r="B20" t="s">
        <v>25</v>
      </c>
      <c r="C20">
        <v>0</v>
      </c>
    </row>
    <row r="21" spans="1:3" x14ac:dyDescent="0.3">
      <c r="A21" t="s">
        <v>37</v>
      </c>
      <c r="B21" t="s">
        <v>25</v>
      </c>
      <c r="C21">
        <v>0</v>
      </c>
    </row>
    <row r="22" spans="1:3" x14ac:dyDescent="0.3">
      <c r="A22" t="s">
        <v>38</v>
      </c>
      <c r="B22" t="s">
        <v>25</v>
      </c>
      <c r="C22">
        <v>0</v>
      </c>
    </row>
    <row r="24" spans="1:3" x14ac:dyDescent="0.3">
      <c r="A24" t="s">
        <v>39</v>
      </c>
    </row>
    <row r="25" spans="1:3" x14ac:dyDescent="0.3">
      <c r="A25" t="s">
        <v>34</v>
      </c>
      <c r="B25" t="s">
        <v>25</v>
      </c>
      <c r="C25">
        <v>4247.4099454563702</v>
      </c>
    </row>
    <row r="26" spans="1:3" x14ac:dyDescent="0.3">
      <c r="A26" t="s">
        <v>35</v>
      </c>
      <c r="B26" t="s">
        <v>25</v>
      </c>
      <c r="C26">
        <v>0</v>
      </c>
    </row>
    <row r="27" spans="1:3" x14ac:dyDescent="0.3">
      <c r="A27" t="s">
        <v>36</v>
      </c>
      <c r="B27" t="s">
        <v>25</v>
      </c>
      <c r="C27">
        <v>0</v>
      </c>
    </row>
    <row r="28" spans="1:3" x14ac:dyDescent="0.3">
      <c r="A28" t="s">
        <v>37</v>
      </c>
      <c r="B28" t="s">
        <v>25</v>
      </c>
      <c r="C28">
        <v>0</v>
      </c>
    </row>
    <row r="29" spans="1:3" x14ac:dyDescent="0.3">
      <c r="A29" t="s">
        <v>38</v>
      </c>
      <c r="B29" t="s">
        <v>25</v>
      </c>
      <c r="C29">
        <v>0</v>
      </c>
    </row>
    <row r="31" spans="1:3" x14ac:dyDescent="0.3">
      <c r="A31" t="s">
        <v>0</v>
      </c>
    </row>
    <row r="32" spans="1:3" x14ac:dyDescent="0.3">
      <c r="A32" t="s">
        <v>40</v>
      </c>
      <c r="B32" t="s">
        <v>41</v>
      </c>
      <c r="C32">
        <v>0.1</v>
      </c>
    </row>
    <row r="33" spans="1:3" x14ac:dyDescent="0.3">
      <c r="A33" t="s">
        <v>42</v>
      </c>
      <c r="B33" t="s">
        <v>41</v>
      </c>
      <c r="C33">
        <v>0</v>
      </c>
    </row>
    <row r="34" spans="1:3" x14ac:dyDescent="0.3">
      <c r="A34" t="s">
        <v>43</v>
      </c>
      <c r="B34" t="s">
        <v>41</v>
      </c>
      <c r="C34">
        <v>0</v>
      </c>
    </row>
    <row r="35" spans="1:3" x14ac:dyDescent="0.3">
      <c r="A35" t="s">
        <v>44</v>
      </c>
      <c r="B35" t="s">
        <v>41</v>
      </c>
      <c r="C35">
        <v>0</v>
      </c>
    </row>
    <row r="36" spans="1:3" x14ac:dyDescent="0.3">
      <c r="A36" t="s">
        <v>45</v>
      </c>
      <c r="B36" t="s">
        <v>41</v>
      </c>
      <c r="C36">
        <v>0.8</v>
      </c>
    </row>
    <row r="37" spans="1:3" x14ac:dyDescent="0.3">
      <c r="A37" t="s">
        <v>46</v>
      </c>
      <c r="B37" t="s">
        <v>41</v>
      </c>
      <c r="C37">
        <v>0</v>
      </c>
    </row>
    <row r="38" spans="1:3" x14ac:dyDescent="0.3">
      <c r="A38" t="s">
        <v>47</v>
      </c>
      <c r="B38" t="s">
        <v>41</v>
      </c>
      <c r="C38">
        <v>3.51</v>
      </c>
    </row>
    <row r="39" spans="1:3" x14ac:dyDescent="0.3">
      <c r="A39" t="s">
        <v>48</v>
      </c>
      <c r="B39" t="s">
        <v>41</v>
      </c>
      <c r="C39">
        <v>0</v>
      </c>
    </row>
    <row r="41" spans="1:3" x14ac:dyDescent="0.3">
      <c r="A41" t="s">
        <v>49</v>
      </c>
    </row>
    <row r="42" spans="1:3" x14ac:dyDescent="0.3">
      <c r="A42" t="s">
        <v>50</v>
      </c>
      <c r="B42" t="s">
        <v>25</v>
      </c>
      <c r="C42">
        <v>4247.4099454563702</v>
      </c>
    </row>
    <row r="43" spans="1:3" x14ac:dyDescent="0.3">
      <c r="A43" t="s">
        <v>51</v>
      </c>
      <c r="B43" t="s">
        <v>25</v>
      </c>
      <c r="C43">
        <v>1588.0991174144699</v>
      </c>
    </row>
    <row r="44" spans="1:3" x14ac:dyDescent="0.3">
      <c r="A44" t="s">
        <v>52</v>
      </c>
      <c r="B44" t="s">
        <v>25</v>
      </c>
      <c r="C44">
        <v>48.7831389729092</v>
      </c>
    </row>
    <row r="45" spans="1:3" x14ac:dyDescent="0.3">
      <c r="A45" t="s">
        <v>53</v>
      </c>
      <c r="B45" t="s">
        <v>25</v>
      </c>
      <c r="C45">
        <v>586.17015951440203</v>
      </c>
    </row>
    <row r="46" spans="1:3" x14ac:dyDescent="0.3">
      <c r="A46" t="s">
        <v>54</v>
      </c>
      <c r="B46" t="s">
        <v>25</v>
      </c>
      <c r="C46">
        <v>0</v>
      </c>
    </row>
    <row r="47" spans="1:3" x14ac:dyDescent="0.3">
      <c r="A47" t="s">
        <v>55</v>
      </c>
      <c r="B47" t="s">
        <v>25</v>
      </c>
    </row>
    <row r="48" spans="1:3" x14ac:dyDescent="0.3">
      <c r="A48" t="s">
        <v>56</v>
      </c>
      <c r="B48" t="s">
        <v>25</v>
      </c>
    </row>
    <row r="49" spans="1:3" x14ac:dyDescent="0.3">
      <c r="A49" t="s">
        <v>57</v>
      </c>
      <c r="B49" t="s">
        <v>25</v>
      </c>
      <c r="C49">
        <v>1855.90724637681</v>
      </c>
    </row>
    <row r="50" spans="1:3" x14ac:dyDescent="0.3">
      <c r="A50" t="s">
        <v>58</v>
      </c>
      <c r="B50" t="s">
        <v>25</v>
      </c>
    </row>
    <row r="51" spans="1:3" x14ac:dyDescent="0.3">
      <c r="A51" t="s">
        <v>59</v>
      </c>
      <c r="B51" t="s">
        <v>25</v>
      </c>
      <c r="C51">
        <v>168.450283177778</v>
      </c>
    </row>
    <row r="52" spans="1:3" x14ac:dyDescent="0.3">
      <c r="A52" t="s">
        <v>649</v>
      </c>
      <c r="B52" t="s">
        <v>25</v>
      </c>
    </row>
    <row r="53" spans="1:3" x14ac:dyDescent="0.3">
      <c r="A53" t="s">
        <v>60</v>
      </c>
      <c r="B53" t="s">
        <v>25</v>
      </c>
      <c r="C53">
        <v>0</v>
      </c>
    </row>
    <row r="54" spans="1:3" x14ac:dyDescent="0.3">
      <c r="A54" t="s">
        <v>61</v>
      </c>
      <c r="B54" t="s">
        <v>25</v>
      </c>
      <c r="C54">
        <v>0</v>
      </c>
    </row>
    <row r="56" spans="1:3" x14ac:dyDescent="0.3">
      <c r="A56" t="s">
        <v>62</v>
      </c>
    </row>
    <row r="57" spans="1:3" x14ac:dyDescent="0.3">
      <c r="A57" t="s">
        <v>63</v>
      </c>
      <c r="B57" t="s">
        <v>25</v>
      </c>
      <c r="C57">
        <v>1636.88225638738</v>
      </c>
    </row>
    <row r="58" spans="1:3" x14ac:dyDescent="0.3">
      <c r="A58" t="s">
        <v>64</v>
      </c>
      <c r="B58" t="s">
        <v>25</v>
      </c>
      <c r="C58">
        <v>7743.1233628460304</v>
      </c>
    </row>
    <row r="59" spans="1:3" x14ac:dyDescent="0.3">
      <c r="A59" t="s">
        <v>65</v>
      </c>
      <c r="B59" t="s">
        <v>25</v>
      </c>
      <c r="C59">
        <v>7743.1233628460304</v>
      </c>
    </row>
    <row r="60" spans="1:3" x14ac:dyDescent="0.3">
      <c r="A60" t="s">
        <v>66</v>
      </c>
      <c r="B60" t="s">
        <v>25</v>
      </c>
      <c r="C60">
        <v>7589.0479413319899</v>
      </c>
    </row>
    <row r="61" spans="1:3" x14ac:dyDescent="0.3">
      <c r="A61" t="s">
        <v>67</v>
      </c>
      <c r="B61" t="s">
        <v>25</v>
      </c>
      <c r="C61">
        <v>6599.1721228973802</v>
      </c>
    </row>
    <row r="62" spans="1:3" x14ac:dyDescent="0.3">
      <c r="A62" t="s">
        <v>68</v>
      </c>
      <c r="B62" t="s">
        <v>25</v>
      </c>
      <c r="C62">
        <v>6739.6816152185102</v>
      </c>
    </row>
    <row r="64" spans="1:3" x14ac:dyDescent="0.3">
      <c r="A64" t="s">
        <v>69</v>
      </c>
      <c r="B64" t="s">
        <v>25</v>
      </c>
      <c r="C64">
        <v>989.87581843460703</v>
      </c>
    </row>
    <row r="65" spans="1:3" x14ac:dyDescent="0.3">
      <c r="A65" t="s">
        <v>70</v>
      </c>
      <c r="B65" t="s">
        <v>25</v>
      </c>
      <c r="C65">
        <v>154.07542151403999</v>
      </c>
    </row>
    <row r="66" spans="1:3" x14ac:dyDescent="0.3">
      <c r="A66" t="s">
        <v>71</v>
      </c>
      <c r="B66" t="s">
        <v>25</v>
      </c>
      <c r="C66">
        <v>154.07542151403999</v>
      </c>
    </row>
    <row r="67" spans="1:3" x14ac:dyDescent="0.3">
      <c r="A67" t="s">
        <v>72</v>
      </c>
      <c r="B67" t="s">
        <v>25</v>
      </c>
      <c r="C67">
        <v>0</v>
      </c>
    </row>
    <row r="68" spans="1:3" x14ac:dyDescent="0.3">
      <c r="A68" t="s">
        <v>73</v>
      </c>
      <c r="B68" t="s">
        <v>25</v>
      </c>
      <c r="C68">
        <v>0</v>
      </c>
    </row>
    <row r="70" spans="1:3" x14ac:dyDescent="0.3">
      <c r="A70" t="s">
        <v>1</v>
      </c>
    </row>
    <row r="71" spans="1:3" x14ac:dyDescent="0.3">
      <c r="A71" t="s">
        <v>74</v>
      </c>
      <c r="B71" t="s">
        <v>25</v>
      </c>
    </row>
    <row r="72" spans="1:3" x14ac:dyDescent="0.3">
      <c r="A72" t="s">
        <v>75</v>
      </c>
      <c r="B72" t="s">
        <v>25</v>
      </c>
    </row>
    <row r="73" spans="1:3" x14ac:dyDescent="0.3">
      <c r="A73" t="s">
        <v>76</v>
      </c>
      <c r="B73" t="s">
        <v>25</v>
      </c>
    </row>
    <row r="74" spans="1:3" x14ac:dyDescent="0.3">
      <c r="A74" t="s">
        <v>77</v>
      </c>
      <c r="B74" t="s">
        <v>25</v>
      </c>
    </row>
    <row r="75" spans="1:3" x14ac:dyDescent="0.3">
      <c r="A75" t="s">
        <v>78</v>
      </c>
      <c r="B75" t="s">
        <v>25</v>
      </c>
      <c r="C75">
        <v>957.30157341565405</v>
      </c>
    </row>
    <row r="76" spans="1:3" x14ac:dyDescent="0.3">
      <c r="A76" t="s">
        <v>79</v>
      </c>
      <c r="B76" t="s">
        <v>25</v>
      </c>
      <c r="C76">
        <v>957.30157341565405</v>
      </c>
    </row>
    <row r="78" spans="1:3" x14ac:dyDescent="0.3">
      <c r="A78" t="s">
        <v>80</v>
      </c>
      <c r="B78" t="s">
        <v>25</v>
      </c>
    </row>
    <row r="79" spans="1:3" x14ac:dyDescent="0.3">
      <c r="A79" t="s">
        <v>81</v>
      </c>
      <c r="B79" t="s">
        <v>25</v>
      </c>
    </row>
    <row r="80" spans="1:3" x14ac:dyDescent="0.3">
      <c r="A80" t="s">
        <v>82</v>
      </c>
      <c r="B80" t="s">
        <v>25</v>
      </c>
    </row>
    <row r="81" spans="1:3" x14ac:dyDescent="0.3">
      <c r="A81" t="s">
        <v>83</v>
      </c>
      <c r="B81" t="s">
        <v>25</v>
      </c>
    </row>
    <row r="82" spans="1:3" x14ac:dyDescent="0.3">
      <c r="A82" t="s">
        <v>84</v>
      </c>
      <c r="B82" t="s">
        <v>25</v>
      </c>
    </row>
    <row r="84" spans="1:3" x14ac:dyDescent="0.3">
      <c r="A84" t="s">
        <v>85</v>
      </c>
    </row>
    <row r="85" spans="1:3" x14ac:dyDescent="0.3">
      <c r="A85" t="s">
        <v>86</v>
      </c>
      <c r="B85" t="s">
        <v>25</v>
      </c>
      <c r="C85">
        <v>1855.90724637681</v>
      </c>
    </row>
    <row r="86" spans="1:3" x14ac:dyDescent="0.3">
      <c r="A86" t="s">
        <v>87</v>
      </c>
      <c r="B86" t="s">
        <v>25</v>
      </c>
      <c r="C86">
        <v>4342.8229565217298</v>
      </c>
    </row>
    <row r="87" spans="1:3" x14ac:dyDescent="0.3">
      <c r="A87" t="s">
        <v>88</v>
      </c>
      <c r="B87" t="s">
        <v>25</v>
      </c>
      <c r="C87">
        <v>4342.8229565217298</v>
      </c>
    </row>
    <row r="88" spans="1:3" x14ac:dyDescent="0.3">
      <c r="A88" t="s">
        <v>89</v>
      </c>
      <c r="B88" t="s">
        <v>25</v>
      </c>
      <c r="C88">
        <v>4342.8229565217298</v>
      </c>
    </row>
    <row r="89" spans="1:3" x14ac:dyDescent="0.3">
      <c r="A89" t="s">
        <v>90</v>
      </c>
      <c r="B89" t="s">
        <v>25</v>
      </c>
      <c r="C89">
        <v>3201.44</v>
      </c>
    </row>
    <row r="91" spans="1:3" x14ac:dyDescent="0.3">
      <c r="A91" t="s">
        <v>91</v>
      </c>
      <c r="B91" t="s">
        <v>25</v>
      </c>
    </row>
    <row r="92" spans="1:3" x14ac:dyDescent="0.3">
      <c r="A92" t="s">
        <v>92</v>
      </c>
      <c r="B92" t="s">
        <v>25</v>
      </c>
      <c r="C92">
        <v>1141.38295652173</v>
      </c>
    </row>
    <row r="93" spans="1:3" x14ac:dyDescent="0.3">
      <c r="A93" t="s">
        <v>93</v>
      </c>
      <c r="B93" t="s">
        <v>25</v>
      </c>
    </row>
    <row r="94" spans="1:3" x14ac:dyDescent="0.3">
      <c r="A94" t="s">
        <v>94</v>
      </c>
      <c r="B94" t="s">
        <v>25</v>
      </c>
    </row>
    <row r="95" spans="1:3" x14ac:dyDescent="0.3">
      <c r="A95" t="s">
        <v>95</v>
      </c>
      <c r="B95" t="s">
        <v>25</v>
      </c>
    </row>
    <row r="96" spans="1:3" x14ac:dyDescent="0.3">
      <c r="A96" t="s">
        <v>96</v>
      </c>
      <c r="B96" t="s">
        <v>25</v>
      </c>
    </row>
    <row r="99" spans="1:3" x14ac:dyDescent="0.3">
      <c r="A99" t="s">
        <v>97</v>
      </c>
      <c r="B99" t="s">
        <v>25</v>
      </c>
      <c r="C99">
        <v>168.450283177778</v>
      </c>
    </row>
    <row r="100" spans="1:3" x14ac:dyDescent="0.3">
      <c r="A100" t="s">
        <v>98</v>
      </c>
      <c r="B100" t="s">
        <v>25</v>
      </c>
    </row>
    <row r="101" spans="1:3" x14ac:dyDescent="0.3">
      <c r="A101" t="s">
        <v>99</v>
      </c>
      <c r="B101" t="s">
        <v>25</v>
      </c>
      <c r="C101">
        <v>0</v>
      </c>
    </row>
    <row r="103" spans="1:3" x14ac:dyDescent="0.3">
      <c r="A103" t="s">
        <v>100</v>
      </c>
      <c r="B103" t="s">
        <v>101</v>
      </c>
      <c r="C103">
        <v>12</v>
      </c>
    </row>
    <row r="104" spans="1:3" x14ac:dyDescent="0.3">
      <c r="A104" t="s">
        <v>102</v>
      </c>
      <c r="B104" t="s">
        <v>101</v>
      </c>
    </row>
    <row r="106" spans="1:3" x14ac:dyDescent="0.3">
      <c r="A106" t="s">
        <v>103</v>
      </c>
    </row>
    <row r="107" spans="1:3" x14ac:dyDescent="0.3">
      <c r="A107" t="s">
        <v>104</v>
      </c>
      <c r="B107" t="s">
        <v>25</v>
      </c>
      <c r="C107">
        <v>1724.1774253106</v>
      </c>
    </row>
    <row r="108" spans="1:3" x14ac:dyDescent="0.3">
      <c r="A108" t="s">
        <v>105</v>
      </c>
      <c r="B108" t="s">
        <v>25</v>
      </c>
      <c r="C108">
        <v>1215.36850219851</v>
      </c>
    </row>
    <row r="109" spans="1:3" x14ac:dyDescent="0.3">
      <c r="A109" t="s">
        <v>106</v>
      </c>
      <c r="B109" t="s">
        <v>25</v>
      </c>
      <c r="C109">
        <v>697.21776555782697</v>
      </c>
    </row>
    <row r="110" spans="1:3" x14ac:dyDescent="0.3">
      <c r="A110" t="s">
        <v>107</v>
      </c>
      <c r="B110" t="s">
        <v>25</v>
      </c>
      <c r="C110">
        <v>134.60935029214099</v>
      </c>
    </row>
    <row r="111" spans="1:3" x14ac:dyDescent="0.3">
      <c r="A111" t="s">
        <v>108</v>
      </c>
      <c r="B111" t="s">
        <v>25</v>
      </c>
      <c r="C111">
        <v>0</v>
      </c>
    </row>
    <row r="112" spans="1:3" x14ac:dyDescent="0.3">
      <c r="A112" t="s">
        <v>109</v>
      </c>
      <c r="B112" t="s">
        <v>25</v>
      </c>
      <c r="C112">
        <v>0</v>
      </c>
    </row>
    <row r="113" spans="1:3" x14ac:dyDescent="0.3">
      <c r="A113" t="s">
        <v>110</v>
      </c>
      <c r="B113" t="s">
        <v>25</v>
      </c>
      <c r="C113">
        <v>0</v>
      </c>
    </row>
    <row r="114" spans="1:3" x14ac:dyDescent="0.3">
      <c r="A114" t="s">
        <v>111</v>
      </c>
      <c r="B114" t="s">
        <v>25</v>
      </c>
      <c r="C114">
        <v>0</v>
      </c>
    </row>
    <row r="115" spans="1:3" x14ac:dyDescent="0.3">
      <c r="A115" t="s">
        <v>112</v>
      </c>
      <c r="B115" t="s">
        <v>25</v>
      </c>
      <c r="C115">
        <v>0</v>
      </c>
    </row>
    <row r="116" spans="1:3" x14ac:dyDescent="0.3">
      <c r="A116" t="s">
        <v>113</v>
      </c>
      <c r="B116" t="s">
        <v>25</v>
      </c>
      <c r="C116">
        <v>311.91736454709297</v>
      </c>
    </row>
    <row r="117" spans="1:3" x14ac:dyDescent="0.3">
      <c r="A117" t="s">
        <v>114</v>
      </c>
      <c r="B117" t="s">
        <v>25</v>
      </c>
      <c r="C117">
        <v>917.70062123675996</v>
      </c>
    </row>
    <row r="118" spans="1:3" x14ac:dyDescent="0.3">
      <c r="A118" t="s">
        <v>115</v>
      </c>
      <c r="B118" t="s">
        <v>25</v>
      </c>
      <c r="C118">
        <v>1598.1810937544401</v>
      </c>
    </row>
    <row r="120" spans="1:3" x14ac:dyDescent="0.3">
      <c r="A120" t="s">
        <v>116</v>
      </c>
    </row>
    <row r="121" spans="1:3" x14ac:dyDescent="0.3">
      <c r="A121" t="s">
        <v>104</v>
      </c>
      <c r="B121" t="s">
        <v>25</v>
      </c>
      <c r="C121">
        <v>1759.5139690357901</v>
      </c>
    </row>
    <row r="122" spans="1:3" x14ac:dyDescent="0.3">
      <c r="A122" t="s">
        <v>105</v>
      </c>
      <c r="B122" t="s">
        <v>25</v>
      </c>
      <c r="C122">
        <v>1239.6917813037501</v>
      </c>
    </row>
    <row r="123" spans="1:3" x14ac:dyDescent="0.3">
      <c r="A123" t="s">
        <v>106</v>
      </c>
      <c r="B123" t="s">
        <v>25</v>
      </c>
      <c r="C123">
        <v>718.13498798001103</v>
      </c>
    </row>
    <row r="124" spans="1:3" x14ac:dyDescent="0.3">
      <c r="A124" t="s">
        <v>107</v>
      </c>
      <c r="B124" t="s">
        <v>25</v>
      </c>
      <c r="C124">
        <v>138.902952820888</v>
      </c>
    </row>
    <row r="125" spans="1:3" x14ac:dyDescent="0.3">
      <c r="A125" t="s">
        <v>108</v>
      </c>
      <c r="B125" t="s">
        <v>25</v>
      </c>
      <c r="C125">
        <v>0</v>
      </c>
    </row>
    <row r="126" spans="1:3" x14ac:dyDescent="0.3">
      <c r="A126" t="s">
        <v>109</v>
      </c>
      <c r="B126" t="s">
        <v>25</v>
      </c>
      <c r="C126">
        <v>0</v>
      </c>
    </row>
    <row r="127" spans="1:3" x14ac:dyDescent="0.3">
      <c r="A127" t="s">
        <v>110</v>
      </c>
      <c r="B127" t="s">
        <v>25</v>
      </c>
      <c r="C127">
        <v>0</v>
      </c>
    </row>
    <row r="128" spans="1:3" x14ac:dyDescent="0.3">
      <c r="A128" t="s">
        <v>111</v>
      </c>
      <c r="B128" t="s">
        <v>25</v>
      </c>
      <c r="C128">
        <v>0</v>
      </c>
    </row>
    <row r="129" spans="1:3" x14ac:dyDescent="0.3">
      <c r="A129" t="s">
        <v>112</v>
      </c>
      <c r="B129" t="s">
        <v>25</v>
      </c>
      <c r="C129">
        <v>0</v>
      </c>
    </row>
    <row r="130" spans="1:3" x14ac:dyDescent="0.3">
      <c r="A130" t="s">
        <v>113</v>
      </c>
      <c r="B130" t="s">
        <v>25</v>
      </c>
      <c r="C130">
        <v>318.62510378367102</v>
      </c>
    </row>
    <row r="131" spans="1:3" x14ac:dyDescent="0.3">
      <c r="A131" t="s">
        <v>114</v>
      </c>
      <c r="B131" t="s">
        <v>25</v>
      </c>
      <c r="C131">
        <v>935.36951518425303</v>
      </c>
    </row>
    <row r="132" spans="1:3" x14ac:dyDescent="0.3">
      <c r="A132" t="s">
        <v>115</v>
      </c>
      <c r="B132" t="s">
        <v>25</v>
      </c>
      <c r="C132">
        <v>1629.44330511013</v>
      </c>
    </row>
    <row r="134" spans="1:3" x14ac:dyDescent="0.3">
      <c r="A134" t="s">
        <v>117</v>
      </c>
    </row>
    <row r="135" spans="1:3" x14ac:dyDescent="0.3">
      <c r="A135" t="s">
        <v>104</v>
      </c>
      <c r="B135" t="s">
        <v>25</v>
      </c>
      <c r="C135">
        <v>1584.8758453790799</v>
      </c>
    </row>
    <row r="136" spans="1:3" x14ac:dyDescent="0.3">
      <c r="A136" t="s">
        <v>105</v>
      </c>
      <c r="B136" t="s">
        <v>25</v>
      </c>
      <c r="C136">
        <v>1272.9571802497401</v>
      </c>
    </row>
    <row r="137" spans="1:3" x14ac:dyDescent="0.3">
      <c r="A137" t="s">
        <v>106</v>
      </c>
      <c r="B137" t="s">
        <v>25</v>
      </c>
      <c r="C137">
        <v>1338.62882449527</v>
      </c>
    </row>
    <row r="138" spans="1:3" x14ac:dyDescent="0.3">
      <c r="A138" t="s">
        <v>107</v>
      </c>
      <c r="B138" t="s">
        <v>25</v>
      </c>
      <c r="C138">
        <v>1040.7648261491699</v>
      </c>
    </row>
    <row r="139" spans="1:3" x14ac:dyDescent="0.3">
      <c r="A139" t="s">
        <v>108</v>
      </c>
      <c r="B139" t="s">
        <v>25</v>
      </c>
      <c r="C139">
        <v>647.110147084917</v>
      </c>
    </row>
    <row r="140" spans="1:3" x14ac:dyDescent="0.3">
      <c r="A140" t="s">
        <v>109</v>
      </c>
      <c r="B140" t="s">
        <v>25</v>
      </c>
      <c r="C140">
        <v>513.25810718628497</v>
      </c>
    </row>
    <row r="141" spans="1:3" x14ac:dyDescent="0.3">
      <c r="A141" t="s">
        <v>110</v>
      </c>
      <c r="B141" t="s">
        <v>25</v>
      </c>
      <c r="C141">
        <v>377.64631908859297</v>
      </c>
    </row>
    <row r="142" spans="1:3" x14ac:dyDescent="0.3">
      <c r="A142" t="s">
        <v>111</v>
      </c>
      <c r="B142" t="s">
        <v>25</v>
      </c>
      <c r="C142">
        <v>348.32236996984301</v>
      </c>
    </row>
    <row r="143" spans="1:3" x14ac:dyDescent="0.3">
      <c r="A143" t="s">
        <v>112</v>
      </c>
      <c r="B143" t="s">
        <v>25</v>
      </c>
      <c r="C143">
        <v>559.83724121980299</v>
      </c>
    </row>
    <row r="144" spans="1:3" x14ac:dyDescent="0.3">
      <c r="A144" t="s">
        <v>113</v>
      </c>
      <c r="B144" t="s">
        <v>25</v>
      </c>
      <c r="C144">
        <v>990.61189790785295</v>
      </c>
    </row>
    <row r="145" spans="1:3" x14ac:dyDescent="0.3">
      <c r="A145" t="s">
        <v>114</v>
      </c>
      <c r="B145" t="s">
        <v>25</v>
      </c>
      <c r="C145">
        <v>1139.1099459690099</v>
      </c>
    </row>
    <row r="146" spans="1:3" x14ac:dyDescent="0.3">
      <c r="A146" t="s">
        <v>115</v>
      </c>
      <c r="B146" t="s">
        <v>25</v>
      </c>
      <c r="C146">
        <v>1480.0589678005399</v>
      </c>
    </row>
    <row r="148" spans="1:3" x14ac:dyDescent="0.3">
      <c r="A148" t="s">
        <v>118</v>
      </c>
    </row>
    <row r="149" spans="1:3" x14ac:dyDescent="0.3">
      <c r="A149" t="s">
        <v>104</v>
      </c>
      <c r="B149" t="s">
        <v>25</v>
      </c>
      <c r="C149">
        <v>830.94719187609905</v>
      </c>
    </row>
    <row r="150" spans="1:3" x14ac:dyDescent="0.3">
      <c r="A150" t="s">
        <v>105</v>
      </c>
      <c r="B150" t="s">
        <v>25</v>
      </c>
      <c r="C150">
        <v>803.55128202662695</v>
      </c>
    </row>
    <row r="151" spans="1:3" x14ac:dyDescent="0.3">
      <c r="A151" t="s">
        <v>106</v>
      </c>
      <c r="B151" t="s">
        <v>25</v>
      </c>
      <c r="C151">
        <v>672.24866222778803</v>
      </c>
    </row>
    <row r="152" spans="1:3" x14ac:dyDescent="0.3">
      <c r="A152" t="s">
        <v>107</v>
      </c>
      <c r="B152" t="s">
        <v>25</v>
      </c>
      <c r="C152">
        <v>500.075721644498</v>
      </c>
    </row>
    <row r="153" spans="1:3" x14ac:dyDescent="0.3">
      <c r="A153" t="s">
        <v>108</v>
      </c>
      <c r="B153" t="s">
        <v>25</v>
      </c>
      <c r="C153">
        <v>247.69656329306301</v>
      </c>
    </row>
    <row r="154" spans="1:3" x14ac:dyDescent="0.3">
      <c r="A154" t="s">
        <v>109</v>
      </c>
      <c r="B154" t="s">
        <v>25</v>
      </c>
      <c r="C154">
        <v>169.067278613833</v>
      </c>
    </row>
    <row r="155" spans="1:3" x14ac:dyDescent="0.3">
      <c r="A155" t="s">
        <v>110</v>
      </c>
      <c r="B155" t="s">
        <v>25</v>
      </c>
      <c r="C155">
        <v>84.727106763188402</v>
      </c>
    </row>
    <row r="156" spans="1:3" x14ac:dyDescent="0.3">
      <c r="A156" t="s">
        <v>111</v>
      </c>
      <c r="B156" t="s">
        <v>25</v>
      </c>
      <c r="C156">
        <v>64.218571655519</v>
      </c>
    </row>
    <row r="157" spans="1:3" x14ac:dyDescent="0.3">
      <c r="A157" t="s">
        <v>112</v>
      </c>
      <c r="B157" t="s">
        <v>25</v>
      </c>
      <c r="C157">
        <v>188.06741683546699</v>
      </c>
    </row>
    <row r="158" spans="1:3" x14ac:dyDescent="0.3">
      <c r="A158" t="s">
        <v>113</v>
      </c>
      <c r="B158" t="s">
        <v>25</v>
      </c>
      <c r="C158">
        <v>432.87841487296203</v>
      </c>
    </row>
    <row r="159" spans="1:3" x14ac:dyDescent="0.3">
      <c r="A159" t="s">
        <v>114</v>
      </c>
      <c r="B159" t="s">
        <v>25</v>
      </c>
      <c r="C159">
        <v>528.57941588181802</v>
      </c>
    </row>
    <row r="160" spans="1:3" x14ac:dyDescent="0.3">
      <c r="A160" t="s">
        <v>115</v>
      </c>
      <c r="B160" t="s">
        <v>25</v>
      </c>
      <c r="C160">
        <v>731.816896237332</v>
      </c>
    </row>
    <row r="162" spans="1:3" x14ac:dyDescent="0.3">
      <c r="A162" t="s">
        <v>119</v>
      </c>
    </row>
    <row r="163" spans="1:3" x14ac:dyDescent="0.3">
      <c r="A163" t="s">
        <v>104</v>
      </c>
      <c r="B163" t="s">
        <v>25</v>
      </c>
      <c r="C163">
        <v>500.86079999999998</v>
      </c>
    </row>
    <row r="164" spans="1:3" x14ac:dyDescent="0.3">
      <c r="A164" t="s">
        <v>105</v>
      </c>
      <c r="B164" t="s">
        <v>25</v>
      </c>
      <c r="C164">
        <v>452.3904</v>
      </c>
    </row>
    <row r="165" spans="1:3" x14ac:dyDescent="0.3">
      <c r="A165" t="s">
        <v>106</v>
      </c>
      <c r="B165" t="s">
        <v>25</v>
      </c>
      <c r="C165">
        <v>500.86079999999998</v>
      </c>
    </row>
    <row r="166" spans="1:3" x14ac:dyDescent="0.3">
      <c r="A166" t="s">
        <v>107</v>
      </c>
      <c r="B166" t="s">
        <v>25</v>
      </c>
      <c r="C166">
        <v>484.70400000000001</v>
      </c>
    </row>
    <row r="167" spans="1:3" x14ac:dyDescent="0.3">
      <c r="A167" t="s">
        <v>108</v>
      </c>
      <c r="B167" t="s">
        <v>25</v>
      </c>
      <c r="C167">
        <v>500.86079999999998</v>
      </c>
    </row>
    <row r="168" spans="1:3" x14ac:dyDescent="0.3">
      <c r="A168" t="s">
        <v>109</v>
      </c>
      <c r="B168" t="s">
        <v>25</v>
      </c>
      <c r="C168">
        <v>484.70400000000001</v>
      </c>
    </row>
    <row r="169" spans="1:3" x14ac:dyDescent="0.3">
      <c r="A169" t="s">
        <v>110</v>
      </c>
      <c r="B169" t="s">
        <v>25</v>
      </c>
      <c r="C169">
        <v>500.86079999999998</v>
      </c>
    </row>
    <row r="170" spans="1:3" x14ac:dyDescent="0.3">
      <c r="A170" t="s">
        <v>111</v>
      </c>
      <c r="B170" t="s">
        <v>25</v>
      </c>
      <c r="C170">
        <v>500.86079999999998</v>
      </c>
    </row>
    <row r="171" spans="1:3" x14ac:dyDescent="0.3">
      <c r="A171" t="s">
        <v>112</v>
      </c>
      <c r="B171" t="s">
        <v>25</v>
      </c>
      <c r="C171">
        <v>484.70400000000001</v>
      </c>
    </row>
    <row r="172" spans="1:3" x14ac:dyDescent="0.3">
      <c r="A172" t="s">
        <v>113</v>
      </c>
      <c r="B172" t="s">
        <v>25</v>
      </c>
      <c r="C172">
        <v>500.86079999999998</v>
      </c>
    </row>
    <row r="173" spans="1:3" x14ac:dyDescent="0.3">
      <c r="A173" t="s">
        <v>114</v>
      </c>
      <c r="B173" t="s">
        <v>25</v>
      </c>
      <c r="C173">
        <v>484.70400000000001</v>
      </c>
    </row>
    <row r="174" spans="1:3" x14ac:dyDescent="0.3">
      <c r="A174" t="s">
        <v>115</v>
      </c>
      <c r="B174" t="s">
        <v>25</v>
      </c>
      <c r="C174">
        <v>500.86079999999998</v>
      </c>
    </row>
    <row r="176" spans="1:3" x14ac:dyDescent="0.3">
      <c r="A176" t="s">
        <v>120</v>
      </c>
    </row>
    <row r="177" spans="1:3" x14ac:dyDescent="0.3">
      <c r="A177" t="s">
        <v>104</v>
      </c>
      <c r="B177" t="s">
        <v>25</v>
      </c>
      <c r="C177">
        <v>155.47713920568</v>
      </c>
    </row>
    <row r="178" spans="1:3" x14ac:dyDescent="0.3">
      <c r="A178" t="s">
        <v>105</v>
      </c>
      <c r="B178" t="s">
        <v>25</v>
      </c>
      <c r="C178">
        <v>385.25820332832001</v>
      </c>
    </row>
    <row r="179" spans="1:3" x14ac:dyDescent="0.3">
      <c r="A179" t="s">
        <v>106</v>
      </c>
      <c r="B179" t="s">
        <v>25</v>
      </c>
      <c r="C179">
        <v>811.15156909296002</v>
      </c>
    </row>
    <row r="180" spans="1:3" x14ac:dyDescent="0.3">
      <c r="A180" t="s">
        <v>107</v>
      </c>
      <c r="B180" t="s">
        <v>25</v>
      </c>
      <c r="C180">
        <v>1166.0380534224</v>
      </c>
    </row>
    <row r="181" spans="1:3" x14ac:dyDescent="0.3">
      <c r="A181" t="s">
        <v>108</v>
      </c>
      <c r="B181" t="s">
        <v>25</v>
      </c>
      <c r="C181">
        <v>1318.12552657584</v>
      </c>
    </row>
    <row r="182" spans="1:3" x14ac:dyDescent="0.3">
      <c r="A182" t="s">
        <v>109</v>
      </c>
      <c r="B182" t="s">
        <v>25</v>
      </c>
      <c r="C182">
        <v>1409.6557852128001</v>
      </c>
    </row>
    <row r="183" spans="1:3" x14ac:dyDescent="0.3">
      <c r="A183" t="s">
        <v>110</v>
      </c>
      <c r="B183" t="s">
        <v>25</v>
      </c>
      <c r="C183">
        <v>1330.3895838804001</v>
      </c>
    </row>
    <row r="184" spans="1:3" x14ac:dyDescent="0.3">
      <c r="A184" t="s">
        <v>111</v>
      </c>
      <c r="B184" t="s">
        <v>25</v>
      </c>
      <c r="C184">
        <v>1385.60223348216</v>
      </c>
    </row>
    <row r="185" spans="1:3" x14ac:dyDescent="0.3">
      <c r="A185" t="s">
        <v>112</v>
      </c>
      <c r="B185" t="s">
        <v>25</v>
      </c>
      <c r="C185">
        <v>1025.6249163888001</v>
      </c>
    </row>
    <row r="186" spans="1:3" x14ac:dyDescent="0.3">
      <c r="A186" t="s">
        <v>113</v>
      </c>
      <c r="B186" t="s">
        <v>25</v>
      </c>
      <c r="C186">
        <v>658.83068798544002</v>
      </c>
    </row>
    <row r="187" spans="1:3" x14ac:dyDescent="0.3">
      <c r="A187" t="s">
        <v>114</v>
      </c>
      <c r="B187" t="s">
        <v>25</v>
      </c>
      <c r="C187">
        <v>248.4422698608</v>
      </c>
    </row>
    <row r="188" spans="1:3" x14ac:dyDescent="0.3">
      <c r="A188" t="s">
        <v>115</v>
      </c>
      <c r="B188" t="s">
        <v>25</v>
      </c>
      <c r="C188">
        <v>81.590130732239999</v>
      </c>
    </row>
    <row r="190" spans="1:3" x14ac:dyDescent="0.3">
      <c r="A190" t="s">
        <v>121</v>
      </c>
    </row>
    <row r="191" spans="1:3" x14ac:dyDescent="0.3">
      <c r="A191" t="s">
        <v>104</v>
      </c>
      <c r="B191" t="s">
        <v>122</v>
      </c>
      <c r="C191">
        <v>162.13455856859301</v>
      </c>
    </row>
    <row r="192" spans="1:3" x14ac:dyDescent="0.3">
      <c r="A192" t="s">
        <v>105</v>
      </c>
      <c r="B192" t="s">
        <v>122</v>
      </c>
      <c r="C192">
        <v>161.570953150089</v>
      </c>
    </row>
    <row r="193" spans="1:3" x14ac:dyDescent="0.3">
      <c r="A193" t="s">
        <v>106</v>
      </c>
      <c r="B193" t="s">
        <v>122</v>
      </c>
      <c r="C193">
        <v>160.03115451131501</v>
      </c>
    </row>
    <row r="194" spans="1:3" x14ac:dyDescent="0.3">
      <c r="A194" t="s">
        <v>107</v>
      </c>
      <c r="B194" t="s">
        <v>122</v>
      </c>
      <c r="C194">
        <v>157.92775045403701</v>
      </c>
    </row>
    <row r="195" spans="1:3" x14ac:dyDescent="0.3">
      <c r="A195" t="s">
        <v>108</v>
      </c>
      <c r="B195" t="s">
        <v>122</v>
      </c>
      <c r="C195">
        <v>155.82434639675901</v>
      </c>
    </row>
    <row r="196" spans="1:3" x14ac:dyDescent="0.3">
      <c r="A196" t="s">
        <v>109</v>
      </c>
      <c r="B196" t="s">
        <v>122</v>
      </c>
      <c r="C196">
        <v>154.28454775798599</v>
      </c>
    </row>
    <row r="197" spans="1:3" x14ac:dyDescent="0.3">
      <c r="A197" t="s">
        <v>110</v>
      </c>
      <c r="B197" t="s">
        <v>122</v>
      </c>
      <c r="C197">
        <v>153.72094233948201</v>
      </c>
    </row>
    <row r="198" spans="1:3" x14ac:dyDescent="0.3">
      <c r="A198" t="s">
        <v>111</v>
      </c>
      <c r="B198" t="s">
        <v>122</v>
      </c>
      <c r="C198">
        <v>154.28454775798599</v>
      </c>
    </row>
    <row r="199" spans="1:3" x14ac:dyDescent="0.3">
      <c r="A199" t="s">
        <v>112</v>
      </c>
      <c r="B199" t="s">
        <v>122</v>
      </c>
      <c r="C199">
        <v>155.82434639675901</v>
      </c>
    </row>
    <row r="200" spans="1:3" x14ac:dyDescent="0.3">
      <c r="A200" t="s">
        <v>113</v>
      </c>
      <c r="B200" t="s">
        <v>122</v>
      </c>
      <c r="C200">
        <v>157.92775045403701</v>
      </c>
    </row>
    <row r="201" spans="1:3" x14ac:dyDescent="0.3">
      <c r="A201" t="s">
        <v>114</v>
      </c>
      <c r="B201" t="s">
        <v>122</v>
      </c>
      <c r="C201">
        <v>160.03115451131501</v>
      </c>
    </row>
    <row r="202" spans="1:3" x14ac:dyDescent="0.3">
      <c r="A202" t="s">
        <v>115</v>
      </c>
      <c r="B202" t="s">
        <v>122</v>
      </c>
      <c r="C202">
        <v>161.570953150089</v>
      </c>
    </row>
    <row r="204" spans="1:3" x14ac:dyDescent="0.3">
      <c r="A204" t="s">
        <v>123</v>
      </c>
    </row>
    <row r="205" spans="1:3" x14ac:dyDescent="0.3">
      <c r="A205" t="s">
        <v>104</v>
      </c>
      <c r="B205" t="s">
        <v>122</v>
      </c>
      <c r="C205">
        <v>73.572126669358894</v>
      </c>
    </row>
    <row r="206" spans="1:3" x14ac:dyDescent="0.3">
      <c r="A206" t="s">
        <v>105</v>
      </c>
      <c r="B206" t="s">
        <v>122</v>
      </c>
      <c r="C206">
        <v>90.649650622055702</v>
      </c>
    </row>
    <row r="207" spans="1:3" x14ac:dyDescent="0.3">
      <c r="A207" t="s">
        <v>106</v>
      </c>
      <c r="B207" t="s">
        <v>122</v>
      </c>
      <c r="C207">
        <v>72.854520382745406</v>
      </c>
    </row>
    <row r="208" spans="1:3" x14ac:dyDescent="0.3">
      <c r="A208" t="s">
        <v>107</v>
      </c>
      <c r="B208" t="s">
        <v>122</v>
      </c>
      <c r="C208">
        <v>73.356530479324704</v>
      </c>
    </row>
    <row r="209" spans="1:3" x14ac:dyDescent="0.3">
      <c r="A209" t="s">
        <v>108</v>
      </c>
      <c r="B209" t="s">
        <v>122</v>
      </c>
      <c r="C209">
        <v>71.200343183513894</v>
      </c>
    </row>
    <row r="210" spans="1:3" x14ac:dyDescent="0.3">
      <c r="A210" t="s">
        <v>109</v>
      </c>
      <c r="B210" t="s">
        <v>122</v>
      </c>
      <c r="C210">
        <v>68.127810725855994</v>
      </c>
    </row>
    <row r="211" spans="1:3" x14ac:dyDescent="0.3">
      <c r="A211" t="s">
        <v>110</v>
      </c>
      <c r="B211" t="s">
        <v>122</v>
      </c>
      <c r="C211">
        <v>65.679620819078806</v>
      </c>
    </row>
    <row r="212" spans="1:3" x14ac:dyDescent="0.3">
      <c r="A212" t="s">
        <v>111</v>
      </c>
      <c r="B212" t="s">
        <v>122</v>
      </c>
      <c r="C212">
        <v>63.818220389509698</v>
      </c>
    </row>
    <row r="213" spans="1:3" x14ac:dyDescent="0.3">
      <c r="A213" t="s">
        <v>112</v>
      </c>
      <c r="B213" t="s">
        <v>122</v>
      </c>
      <c r="C213">
        <v>67.264060163835495</v>
      </c>
    </row>
    <row r="214" spans="1:3" x14ac:dyDescent="0.3">
      <c r="A214" t="s">
        <v>113</v>
      </c>
      <c r="B214" t="s">
        <v>122</v>
      </c>
      <c r="C214">
        <v>68.499253926777996</v>
      </c>
    </row>
    <row r="215" spans="1:3" x14ac:dyDescent="0.3">
      <c r="A215" t="s">
        <v>114</v>
      </c>
      <c r="B215" t="s">
        <v>122</v>
      </c>
      <c r="C215">
        <v>69.660087161256698</v>
      </c>
    </row>
    <row r="216" spans="1:3" x14ac:dyDescent="0.3">
      <c r="A216" t="s">
        <v>115</v>
      </c>
      <c r="B216" t="s">
        <v>122</v>
      </c>
      <c r="C216">
        <v>70.334868537437799</v>
      </c>
    </row>
    <row r="218" spans="1:3" x14ac:dyDescent="0.3">
      <c r="A218" t="s">
        <v>124</v>
      </c>
    </row>
    <row r="219" spans="1:3" x14ac:dyDescent="0.3">
      <c r="A219" t="s">
        <v>104</v>
      </c>
      <c r="B219" t="s">
        <v>101</v>
      </c>
      <c r="C219">
        <v>17.7905385513608</v>
      </c>
    </row>
    <row r="220" spans="1:3" x14ac:dyDescent="0.3">
      <c r="A220" t="s">
        <v>105</v>
      </c>
      <c r="B220" t="s">
        <v>101</v>
      </c>
      <c r="C220">
        <v>18.011014285698799</v>
      </c>
    </row>
    <row r="221" spans="1:3" x14ac:dyDescent="0.3">
      <c r="A221" t="s">
        <v>106</v>
      </c>
      <c r="B221" t="s">
        <v>101</v>
      </c>
      <c r="C221">
        <v>18.312250747505399</v>
      </c>
    </row>
    <row r="222" spans="1:3" x14ac:dyDescent="0.3">
      <c r="A222" t="s">
        <v>107</v>
      </c>
      <c r="B222" t="s">
        <v>101</v>
      </c>
      <c r="C222">
        <v>18.788136086273699</v>
      </c>
    </row>
    <row r="223" spans="1:3" x14ac:dyDescent="0.3">
      <c r="A223" t="s">
        <v>108</v>
      </c>
      <c r="B223" t="s">
        <v>101</v>
      </c>
      <c r="C223">
        <v>19.405897241661201</v>
      </c>
    </row>
    <row r="224" spans="1:3" x14ac:dyDescent="0.3">
      <c r="A224" t="s">
        <v>109</v>
      </c>
      <c r="B224" t="s">
        <v>101</v>
      </c>
      <c r="C224">
        <v>19.566693240831199</v>
      </c>
    </row>
    <row r="225" spans="1:3" x14ac:dyDescent="0.3">
      <c r="A225" t="s">
        <v>110</v>
      </c>
      <c r="B225" t="s">
        <v>101</v>
      </c>
      <c r="C225">
        <v>19.783879069684101</v>
      </c>
    </row>
    <row r="226" spans="1:3" x14ac:dyDescent="0.3">
      <c r="A226" t="s">
        <v>111</v>
      </c>
      <c r="B226" t="s">
        <v>101</v>
      </c>
      <c r="C226">
        <v>19.8325178852748</v>
      </c>
    </row>
    <row r="227" spans="1:3" x14ac:dyDescent="0.3">
      <c r="A227" t="s">
        <v>112</v>
      </c>
      <c r="B227" t="s">
        <v>101</v>
      </c>
      <c r="C227">
        <v>19.513273548587399</v>
      </c>
    </row>
    <row r="228" spans="1:3" x14ac:dyDescent="0.3">
      <c r="A228" t="s">
        <v>113</v>
      </c>
      <c r="B228" t="s">
        <v>101</v>
      </c>
      <c r="C228">
        <v>18.8939001972794</v>
      </c>
    </row>
    <row r="229" spans="1:3" x14ac:dyDescent="0.3">
      <c r="A229" t="s">
        <v>114</v>
      </c>
      <c r="B229" t="s">
        <v>101</v>
      </c>
      <c r="C229">
        <v>18.528862460998202</v>
      </c>
    </row>
    <row r="230" spans="1:3" x14ac:dyDescent="0.3">
      <c r="A230" t="s">
        <v>115</v>
      </c>
      <c r="B230" t="s">
        <v>101</v>
      </c>
      <c r="C230">
        <v>17.984882334861901</v>
      </c>
    </row>
    <row r="232" spans="1:3" x14ac:dyDescent="0.3">
      <c r="A232" t="s">
        <v>66</v>
      </c>
    </row>
    <row r="233" spans="1:3" x14ac:dyDescent="0.3">
      <c r="A233" t="s">
        <v>104</v>
      </c>
      <c r="B233" t="s">
        <v>25</v>
      </c>
      <c r="C233">
        <v>1982.80403910719</v>
      </c>
    </row>
    <row r="234" spans="1:3" x14ac:dyDescent="0.3">
      <c r="A234" t="s">
        <v>105</v>
      </c>
      <c r="B234" t="s">
        <v>25</v>
      </c>
      <c r="C234">
        <v>1397.67377752829</v>
      </c>
    </row>
    <row r="235" spans="1:3" x14ac:dyDescent="0.3">
      <c r="A235" t="s">
        <v>106</v>
      </c>
      <c r="B235" t="s">
        <v>25</v>
      </c>
      <c r="C235">
        <v>801.80043039150098</v>
      </c>
    </row>
    <row r="236" spans="1:3" x14ac:dyDescent="0.3">
      <c r="A236" t="s">
        <v>107</v>
      </c>
      <c r="B236" t="s">
        <v>25</v>
      </c>
      <c r="C236">
        <v>154.80075283596199</v>
      </c>
    </row>
    <row r="237" spans="1:3" x14ac:dyDescent="0.3">
      <c r="A237" t="s">
        <v>108</v>
      </c>
      <c r="B237" t="s">
        <v>25</v>
      </c>
      <c r="C237">
        <v>0</v>
      </c>
    </row>
    <row r="238" spans="1:3" x14ac:dyDescent="0.3">
      <c r="A238" t="s">
        <v>109</v>
      </c>
      <c r="B238" t="s">
        <v>25</v>
      </c>
      <c r="C238">
        <v>0</v>
      </c>
    </row>
    <row r="239" spans="1:3" x14ac:dyDescent="0.3">
      <c r="A239" t="s">
        <v>110</v>
      </c>
      <c r="B239" t="s">
        <v>25</v>
      </c>
      <c r="C239">
        <v>0</v>
      </c>
    </row>
    <row r="240" spans="1:3" x14ac:dyDescent="0.3">
      <c r="A240" t="s">
        <v>111</v>
      </c>
      <c r="B240" t="s">
        <v>25</v>
      </c>
      <c r="C240">
        <v>0</v>
      </c>
    </row>
    <row r="241" spans="1:3" x14ac:dyDescent="0.3">
      <c r="A241" t="s">
        <v>112</v>
      </c>
      <c r="B241" t="s">
        <v>25</v>
      </c>
      <c r="C241">
        <v>0</v>
      </c>
    </row>
    <row r="242" spans="1:3" x14ac:dyDescent="0.3">
      <c r="A242" t="s">
        <v>113</v>
      </c>
      <c r="B242" t="s">
        <v>25</v>
      </c>
      <c r="C242">
        <v>358.70496922915601</v>
      </c>
    </row>
    <row r="243" spans="1:3" x14ac:dyDescent="0.3">
      <c r="A243" t="s">
        <v>114</v>
      </c>
      <c r="B243" t="s">
        <v>25</v>
      </c>
      <c r="C243">
        <v>1055.35571442227</v>
      </c>
    </row>
    <row r="244" spans="1:3" x14ac:dyDescent="0.3">
      <c r="A244" t="s">
        <v>115</v>
      </c>
      <c r="B244" t="s">
        <v>25</v>
      </c>
      <c r="C244">
        <v>1837.9082578176001</v>
      </c>
    </row>
    <row r="246" spans="1:3" x14ac:dyDescent="0.3">
      <c r="A246" t="s">
        <v>65</v>
      </c>
    </row>
    <row r="247" spans="1:3" x14ac:dyDescent="0.3">
      <c r="A247" t="s">
        <v>104</v>
      </c>
      <c r="B247" t="s">
        <v>25</v>
      </c>
      <c r="C247">
        <v>2018.15509785366</v>
      </c>
    </row>
    <row r="248" spans="1:3" x14ac:dyDescent="0.3">
      <c r="A248" t="s">
        <v>105</v>
      </c>
      <c r="B248" t="s">
        <v>25</v>
      </c>
      <c r="C248">
        <v>1422.18897480188</v>
      </c>
    </row>
    <row r="249" spans="1:3" x14ac:dyDescent="0.3">
      <c r="A249" t="s">
        <v>106</v>
      </c>
      <c r="B249" t="s">
        <v>25</v>
      </c>
      <c r="C249">
        <v>825.13466455630305</v>
      </c>
    </row>
    <row r="250" spans="1:3" x14ac:dyDescent="0.3">
      <c r="A250" t="s">
        <v>107</v>
      </c>
      <c r="B250" t="s">
        <v>25</v>
      </c>
      <c r="C250">
        <v>167.18457282485801</v>
      </c>
    </row>
    <row r="251" spans="1:3" x14ac:dyDescent="0.3">
      <c r="A251" t="s">
        <v>108</v>
      </c>
      <c r="B251" t="s">
        <v>25</v>
      </c>
      <c r="C251">
        <v>0</v>
      </c>
    </row>
    <row r="252" spans="1:3" x14ac:dyDescent="0.3">
      <c r="A252" t="s">
        <v>109</v>
      </c>
      <c r="B252" t="s">
        <v>25</v>
      </c>
      <c r="C252">
        <v>0</v>
      </c>
    </row>
    <row r="253" spans="1:3" x14ac:dyDescent="0.3">
      <c r="A253" t="s">
        <v>110</v>
      </c>
      <c r="B253" t="s">
        <v>25</v>
      </c>
      <c r="C253">
        <v>0</v>
      </c>
    </row>
    <row r="254" spans="1:3" x14ac:dyDescent="0.3">
      <c r="A254" t="s">
        <v>111</v>
      </c>
      <c r="B254" t="s">
        <v>25</v>
      </c>
      <c r="C254">
        <v>0</v>
      </c>
    </row>
    <row r="255" spans="1:3" x14ac:dyDescent="0.3">
      <c r="A255" t="s">
        <v>112</v>
      </c>
      <c r="B255" t="s">
        <v>25</v>
      </c>
      <c r="C255">
        <v>0</v>
      </c>
    </row>
    <row r="256" spans="1:3" x14ac:dyDescent="0.3">
      <c r="A256" t="s">
        <v>113</v>
      </c>
      <c r="B256" t="s">
        <v>25</v>
      </c>
      <c r="C256">
        <v>368.08967014439099</v>
      </c>
    </row>
    <row r="257" spans="1:3" x14ac:dyDescent="0.3">
      <c r="A257" t="s">
        <v>114</v>
      </c>
      <c r="B257" t="s">
        <v>25</v>
      </c>
      <c r="C257">
        <v>1073.1905718715</v>
      </c>
    </row>
    <row r="258" spans="1:3" x14ac:dyDescent="0.3">
      <c r="A258" t="s">
        <v>115</v>
      </c>
      <c r="B258" t="s">
        <v>25</v>
      </c>
      <c r="C258">
        <v>1869.1798107934101</v>
      </c>
    </row>
    <row r="260" spans="1:3" x14ac:dyDescent="0.3">
      <c r="A260" t="s">
        <v>64</v>
      </c>
    </row>
    <row r="261" spans="1:3" x14ac:dyDescent="0.3">
      <c r="A261" t="s">
        <v>104</v>
      </c>
      <c r="B261" t="s">
        <v>25</v>
      </c>
      <c r="C261">
        <v>2018.15509785366</v>
      </c>
    </row>
    <row r="262" spans="1:3" x14ac:dyDescent="0.3">
      <c r="A262" t="s">
        <v>105</v>
      </c>
      <c r="B262" t="s">
        <v>25</v>
      </c>
      <c r="C262">
        <v>1422.18897480188</v>
      </c>
    </row>
    <row r="263" spans="1:3" x14ac:dyDescent="0.3">
      <c r="A263" t="s">
        <v>106</v>
      </c>
      <c r="B263" t="s">
        <v>25</v>
      </c>
      <c r="C263">
        <v>825.13466455630305</v>
      </c>
    </row>
    <row r="264" spans="1:3" x14ac:dyDescent="0.3">
      <c r="A264" t="s">
        <v>107</v>
      </c>
      <c r="B264" t="s">
        <v>25</v>
      </c>
      <c r="C264">
        <v>167.18457282485801</v>
      </c>
    </row>
    <row r="265" spans="1:3" x14ac:dyDescent="0.3">
      <c r="A265" t="s">
        <v>108</v>
      </c>
      <c r="B265" t="s">
        <v>25</v>
      </c>
      <c r="C265">
        <v>0</v>
      </c>
    </row>
    <row r="266" spans="1:3" x14ac:dyDescent="0.3">
      <c r="A266" t="s">
        <v>109</v>
      </c>
      <c r="B266" t="s">
        <v>25</v>
      </c>
      <c r="C266">
        <v>0</v>
      </c>
    </row>
    <row r="267" spans="1:3" x14ac:dyDescent="0.3">
      <c r="A267" t="s">
        <v>110</v>
      </c>
      <c r="B267" t="s">
        <v>25</v>
      </c>
      <c r="C267">
        <v>0</v>
      </c>
    </row>
    <row r="268" spans="1:3" x14ac:dyDescent="0.3">
      <c r="A268" t="s">
        <v>111</v>
      </c>
      <c r="B268" t="s">
        <v>25</v>
      </c>
      <c r="C268">
        <v>0</v>
      </c>
    </row>
    <row r="269" spans="1:3" x14ac:dyDescent="0.3">
      <c r="A269" t="s">
        <v>112</v>
      </c>
      <c r="B269" t="s">
        <v>25</v>
      </c>
      <c r="C269">
        <v>0</v>
      </c>
    </row>
    <row r="270" spans="1:3" x14ac:dyDescent="0.3">
      <c r="A270" t="s">
        <v>113</v>
      </c>
      <c r="B270" t="s">
        <v>25</v>
      </c>
      <c r="C270">
        <v>368.08967014439099</v>
      </c>
    </row>
    <row r="271" spans="1:3" x14ac:dyDescent="0.3">
      <c r="A271" t="s">
        <v>114</v>
      </c>
      <c r="B271" t="s">
        <v>25</v>
      </c>
      <c r="C271">
        <v>1073.1905718715</v>
      </c>
    </row>
    <row r="272" spans="1:3" x14ac:dyDescent="0.3">
      <c r="A272" t="s">
        <v>115</v>
      </c>
      <c r="B272" t="s">
        <v>25</v>
      </c>
      <c r="C272">
        <v>1869.1798107934101</v>
      </c>
    </row>
    <row r="274" spans="1:3" x14ac:dyDescent="0.3">
      <c r="A274" t="s">
        <v>125</v>
      </c>
    </row>
    <row r="275" spans="1:3" x14ac:dyDescent="0.3">
      <c r="A275" t="s">
        <v>104</v>
      </c>
      <c r="B275" t="s">
        <v>25</v>
      </c>
      <c r="C275">
        <v>413.91957476561402</v>
      </c>
    </row>
    <row r="276" spans="1:3" x14ac:dyDescent="0.3">
      <c r="A276" t="s">
        <v>105</v>
      </c>
      <c r="B276" t="s">
        <v>25</v>
      </c>
      <c r="C276">
        <v>291.688114710511</v>
      </c>
    </row>
    <row r="277" spans="1:3" x14ac:dyDescent="0.3">
      <c r="A277" t="s">
        <v>106</v>
      </c>
      <c r="B277" t="s">
        <v>25</v>
      </c>
      <c r="C277">
        <v>169.23346963805901</v>
      </c>
    </row>
    <row r="278" spans="1:3" x14ac:dyDescent="0.3">
      <c r="A278" t="s">
        <v>107</v>
      </c>
      <c r="B278" t="s">
        <v>25</v>
      </c>
      <c r="C278">
        <v>34.289221559151997</v>
      </c>
    </row>
    <row r="279" spans="1:3" x14ac:dyDescent="0.3">
      <c r="A279" t="s">
        <v>108</v>
      </c>
      <c r="B279" t="s">
        <v>25</v>
      </c>
      <c r="C279">
        <v>0</v>
      </c>
    </row>
    <row r="280" spans="1:3" x14ac:dyDescent="0.3">
      <c r="A280" t="s">
        <v>109</v>
      </c>
      <c r="B280" t="s">
        <v>25</v>
      </c>
      <c r="C280">
        <v>0</v>
      </c>
    </row>
    <row r="281" spans="1:3" x14ac:dyDescent="0.3">
      <c r="A281" t="s">
        <v>110</v>
      </c>
      <c r="B281" t="s">
        <v>25</v>
      </c>
      <c r="C281">
        <v>0</v>
      </c>
    </row>
    <row r="282" spans="1:3" x14ac:dyDescent="0.3">
      <c r="A282" t="s">
        <v>111</v>
      </c>
      <c r="B282" t="s">
        <v>25</v>
      </c>
      <c r="C282">
        <v>0</v>
      </c>
    </row>
    <row r="283" spans="1:3" x14ac:dyDescent="0.3">
      <c r="A283" t="s">
        <v>112</v>
      </c>
      <c r="B283" t="s">
        <v>25</v>
      </c>
      <c r="C283">
        <v>0</v>
      </c>
    </row>
    <row r="284" spans="1:3" x14ac:dyDescent="0.3">
      <c r="A284" t="s">
        <v>113</v>
      </c>
      <c r="B284" t="s">
        <v>25</v>
      </c>
      <c r="C284">
        <v>75.494455259567602</v>
      </c>
    </row>
    <row r="285" spans="1:3" x14ac:dyDescent="0.3">
      <c r="A285" t="s">
        <v>114</v>
      </c>
      <c r="B285" t="s">
        <v>25</v>
      </c>
      <c r="C285">
        <v>220.10924017878901</v>
      </c>
    </row>
    <row r="286" spans="1:3" x14ac:dyDescent="0.3">
      <c r="A286" t="s">
        <v>115</v>
      </c>
      <c r="B286" t="s">
        <v>25</v>
      </c>
      <c r="C286">
        <v>383.365041302777</v>
      </c>
    </row>
    <row r="288" spans="1:3" x14ac:dyDescent="0.3">
      <c r="A288" t="s">
        <v>126</v>
      </c>
    </row>
    <row r="289" spans="1:3" x14ac:dyDescent="0.3">
      <c r="A289" t="s">
        <v>104</v>
      </c>
      <c r="B289" t="s">
        <v>25</v>
      </c>
      <c r="C289">
        <v>12.714758114262301</v>
      </c>
    </row>
    <row r="290" spans="1:3" x14ac:dyDescent="0.3">
      <c r="A290" t="s">
        <v>105</v>
      </c>
      <c r="B290" t="s">
        <v>25</v>
      </c>
      <c r="C290">
        <v>8.9600590294610303</v>
      </c>
    </row>
    <row r="291" spans="1:3" x14ac:dyDescent="0.3">
      <c r="A291" t="s">
        <v>106</v>
      </c>
      <c r="B291" t="s">
        <v>25</v>
      </c>
      <c r="C291">
        <v>5.1985041599052604</v>
      </c>
    </row>
    <row r="292" spans="1:3" x14ac:dyDescent="0.3">
      <c r="A292" t="s">
        <v>107</v>
      </c>
      <c r="B292" t="s">
        <v>25</v>
      </c>
      <c r="C292">
        <v>1.05329437076719</v>
      </c>
    </row>
    <row r="293" spans="1:3" x14ac:dyDescent="0.3">
      <c r="A293" t="s">
        <v>108</v>
      </c>
      <c r="B293" t="s">
        <v>25</v>
      </c>
      <c r="C293">
        <v>0</v>
      </c>
    </row>
    <row r="294" spans="1:3" x14ac:dyDescent="0.3">
      <c r="A294" t="s">
        <v>109</v>
      </c>
      <c r="B294" t="s">
        <v>25</v>
      </c>
      <c r="C294">
        <v>0</v>
      </c>
    </row>
    <row r="295" spans="1:3" x14ac:dyDescent="0.3">
      <c r="A295" t="s">
        <v>110</v>
      </c>
      <c r="B295" t="s">
        <v>25</v>
      </c>
      <c r="C295">
        <v>0</v>
      </c>
    </row>
    <row r="296" spans="1:3" x14ac:dyDescent="0.3">
      <c r="A296" t="s">
        <v>111</v>
      </c>
      <c r="B296" t="s">
        <v>25</v>
      </c>
      <c r="C296">
        <v>0</v>
      </c>
    </row>
    <row r="297" spans="1:3" x14ac:dyDescent="0.3">
      <c r="A297" t="s">
        <v>112</v>
      </c>
      <c r="B297" t="s">
        <v>25</v>
      </c>
      <c r="C297">
        <v>0</v>
      </c>
    </row>
    <row r="298" spans="1:3" x14ac:dyDescent="0.3">
      <c r="A298" t="s">
        <v>113</v>
      </c>
      <c r="B298" t="s">
        <v>25</v>
      </c>
      <c r="C298">
        <v>2.3190344117862698</v>
      </c>
    </row>
    <row r="299" spans="1:3" x14ac:dyDescent="0.3">
      <c r="A299" t="s">
        <v>114</v>
      </c>
      <c r="B299" t="s">
        <v>25</v>
      </c>
      <c r="C299">
        <v>6.76130320527158</v>
      </c>
    </row>
    <row r="300" spans="1:3" x14ac:dyDescent="0.3">
      <c r="A300" t="s">
        <v>115</v>
      </c>
      <c r="B300" t="s">
        <v>25</v>
      </c>
      <c r="C300">
        <v>11.7761856814554</v>
      </c>
    </row>
    <row r="312" spans="1:3" x14ac:dyDescent="0.3">
      <c r="A312" t="s">
        <v>127</v>
      </c>
    </row>
    <row r="313" spans="1:3" x14ac:dyDescent="0.3">
      <c r="A313" t="s">
        <v>104</v>
      </c>
      <c r="B313" t="s">
        <v>25</v>
      </c>
      <c r="C313">
        <v>0</v>
      </c>
    </row>
    <row r="314" spans="1:3" x14ac:dyDescent="0.3">
      <c r="A314" t="s">
        <v>105</v>
      </c>
      <c r="B314" t="s">
        <v>25</v>
      </c>
      <c r="C314">
        <v>0</v>
      </c>
    </row>
    <row r="315" spans="1:3" x14ac:dyDescent="0.3">
      <c r="A315" t="s">
        <v>106</v>
      </c>
      <c r="B315" t="s">
        <v>25</v>
      </c>
      <c r="C315">
        <v>0</v>
      </c>
    </row>
    <row r="316" spans="1:3" x14ac:dyDescent="0.3">
      <c r="A316" t="s">
        <v>107</v>
      </c>
      <c r="B316" t="s">
        <v>25</v>
      </c>
      <c r="C316">
        <v>0</v>
      </c>
    </row>
    <row r="317" spans="1:3" x14ac:dyDescent="0.3">
      <c r="A317" t="s">
        <v>108</v>
      </c>
      <c r="B317" t="s">
        <v>25</v>
      </c>
      <c r="C317">
        <v>87.175072884530806</v>
      </c>
    </row>
    <row r="318" spans="1:3" x14ac:dyDescent="0.3">
      <c r="A318" t="s">
        <v>109</v>
      </c>
      <c r="B318" t="s">
        <v>25</v>
      </c>
      <c r="C318">
        <v>165.92412356966901</v>
      </c>
    </row>
    <row r="319" spans="1:3" x14ac:dyDescent="0.3">
      <c r="A319" t="s">
        <v>110</v>
      </c>
      <c r="B319" t="s">
        <v>25</v>
      </c>
      <c r="C319">
        <v>278.09634188002701</v>
      </c>
    </row>
    <row r="320" spans="1:3" x14ac:dyDescent="0.3">
      <c r="A320" t="s">
        <v>111</v>
      </c>
      <c r="B320" t="s">
        <v>25</v>
      </c>
      <c r="C320">
        <v>369.996993554178</v>
      </c>
    </row>
    <row r="321" spans="1:3" x14ac:dyDescent="0.3">
      <c r="A321" t="s">
        <v>112</v>
      </c>
      <c r="B321" t="s">
        <v>25</v>
      </c>
      <c r="C321">
        <v>56.1090415272472</v>
      </c>
    </row>
    <row r="322" spans="1:3" x14ac:dyDescent="0.3">
      <c r="A322" t="s">
        <v>113</v>
      </c>
      <c r="B322" t="s">
        <v>25</v>
      </c>
      <c r="C322">
        <v>0</v>
      </c>
    </row>
    <row r="323" spans="1:3" x14ac:dyDescent="0.3">
      <c r="A323" t="s">
        <v>114</v>
      </c>
      <c r="B323" t="s">
        <v>25</v>
      </c>
      <c r="C323">
        <v>0</v>
      </c>
    </row>
    <row r="324" spans="1:3" x14ac:dyDescent="0.3">
      <c r="A324" t="s">
        <v>115</v>
      </c>
      <c r="B324" t="s">
        <v>25</v>
      </c>
      <c r="C324">
        <v>0</v>
      </c>
    </row>
    <row r="326" spans="1:3" x14ac:dyDescent="0.3">
      <c r="A326" t="s">
        <v>128</v>
      </c>
    </row>
    <row r="327" spans="1:3" x14ac:dyDescent="0.3">
      <c r="A327" t="s">
        <v>104</v>
      </c>
      <c r="B327" t="s">
        <v>25</v>
      </c>
      <c r="C327">
        <v>0</v>
      </c>
    </row>
    <row r="328" spans="1:3" x14ac:dyDescent="0.3">
      <c r="A328" t="s">
        <v>105</v>
      </c>
      <c r="B328" t="s">
        <v>25</v>
      </c>
      <c r="C328">
        <v>0</v>
      </c>
    </row>
    <row r="329" spans="1:3" x14ac:dyDescent="0.3">
      <c r="A329" t="s">
        <v>106</v>
      </c>
      <c r="B329" t="s">
        <v>25</v>
      </c>
      <c r="C329">
        <v>0</v>
      </c>
    </row>
    <row r="330" spans="1:3" x14ac:dyDescent="0.3">
      <c r="A330" t="s">
        <v>107</v>
      </c>
      <c r="B330" t="s">
        <v>25</v>
      </c>
      <c r="C330">
        <v>0</v>
      </c>
    </row>
    <row r="331" spans="1:3" x14ac:dyDescent="0.3">
      <c r="A331" t="s">
        <v>108</v>
      </c>
      <c r="B331" t="s">
        <v>25</v>
      </c>
      <c r="C331">
        <v>87.175072884530806</v>
      </c>
    </row>
    <row r="332" spans="1:3" x14ac:dyDescent="0.3">
      <c r="A332" t="s">
        <v>109</v>
      </c>
      <c r="B332" t="s">
        <v>25</v>
      </c>
      <c r="C332">
        <v>165.92412356966901</v>
      </c>
    </row>
    <row r="333" spans="1:3" x14ac:dyDescent="0.3">
      <c r="A333" t="s">
        <v>110</v>
      </c>
      <c r="B333" t="s">
        <v>25</v>
      </c>
      <c r="C333">
        <v>278.09634188002701</v>
      </c>
    </row>
    <row r="334" spans="1:3" x14ac:dyDescent="0.3">
      <c r="A334" t="s">
        <v>111</v>
      </c>
      <c r="B334" t="s">
        <v>25</v>
      </c>
      <c r="C334">
        <v>369.996993554178</v>
      </c>
    </row>
    <row r="335" spans="1:3" x14ac:dyDescent="0.3">
      <c r="A335" t="s">
        <v>112</v>
      </c>
      <c r="B335" t="s">
        <v>25</v>
      </c>
      <c r="C335">
        <v>56.1090415272472</v>
      </c>
    </row>
    <row r="336" spans="1:3" x14ac:dyDescent="0.3">
      <c r="A336" t="s">
        <v>113</v>
      </c>
      <c r="B336" t="s">
        <v>25</v>
      </c>
      <c r="C336">
        <v>0</v>
      </c>
    </row>
    <row r="337" spans="1:3" x14ac:dyDescent="0.3">
      <c r="A337" t="s">
        <v>114</v>
      </c>
      <c r="B337" t="s">
        <v>25</v>
      </c>
      <c r="C337">
        <v>0</v>
      </c>
    </row>
    <row r="338" spans="1:3" x14ac:dyDescent="0.3">
      <c r="A338" t="s">
        <v>115</v>
      </c>
      <c r="B338" t="s">
        <v>25</v>
      </c>
      <c r="C338">
        <v>0</v>
      </c>
    </row>
    <row r="340" spans="1:3" x14ac:dyDescent="0.3">
      <c r="A340" t="s">
        <v>129</v>
      </c>
    </row>
    <row r="341" spans="1:3" x14ac:dyDescent="0.3">
      <c r="A341" t="s">
        <v>104</v>
      </c>
      <c r="B341" t="s">
        <v>25</v>
      </c>
      <c r="C341">
        <v>500.86079999999998</v>
      </c>
    </row>
    <row r="342" spans="1:3" x14ac:dyDescent="0.3">
      <c r="A342" t="s">
        <v>105</v>
      </c>
      <c r="B342" t="s">
        <v>25</v>
      </c>
      <c r="C342">
        <v>452.3904</v>
      </c>
    </row>
    <row r="343" spans="1:3" x14ac:dyDescent="0.3">
      <c r="A343" t="s">
        <v>106</v>
      </c>
      <c r="B343" t="s">
        <v>25</v>
      </c>
      <c r="C343">
        <v>500.86079999999998</v>
      </c>
    </row>
    <row r="344" spans="1:3" x14ac:dyDescent="0.3">
      <c r="A344" t="s">
        <v>107</v>
      </c>
      <c r="B344" t="s">
        <v>25</v>
      </c>
      <c r="C344">
        <v>484.70400000000001</v>
      </c>
    </row>
    <row r="345" spans="1:3" x14ac:dyDescent="0.3">
      <c r="A345" t="s">
        <v>108</v>
      </c>
      <c r="B345" t="s">
        <v>25</v>
      </c>
      <c r="C345">
        <v>500.86079999999998</v>
      </c>
    </row>
    <row r="346" spans="1:3" x14ac:dyDescent="0.3">
      <c r="A346" t="s">
        <v>109</v>
      </c>
      <c r="B346" t="s">
        <v>25</v>
      </c>
      <c r="C346">
        <v>484.70400000000001</v>
      </c>
    </row>
    <row r="347" spans="1:3" x14ac:dyDescent="0.3">
      <c r="A347" t="s">
        <v>110</v>
      </c>
      <c r="B347" t="s">
        <v>25</v>
      </c>
      <c r="C347">
        <v>500.86079999999998</v>
      </c>
    </row>
    <row r="348" spans="1:3" x14ac:dyDescent="0.3">
      <c r="A348" t="s">
        <v>111</v>
      </c>
      <c r="B348" t="s">
        <v>25</v>
      </c>
      <c r="C348">
        <v>500.86079999999998</v>
      </c>
    </row>
    <row r="349" spans="1:3" x14ac:dyDescent="0.3">
      <c r="A349" t="s">
        <v>112</v>
      </c>
      <c r="B349" t="s">
        <v>25</v>
      </c>
      <c r="C349">
        <v>484.70400000000001</v>
      </c>
    </row>
    <row r="350" spans="1:3" x14ac:dyDescent="0.3">
      <c r="A350" t="s">
        <v>113</v>
      </c>
      <c r="B350" t="s">
        <v>25</v>
      </c>
      <c r="C350">
        <v>500.86079999999998</v>
      </c>
    </row>
    <row r="351" spans="1:3" x14ac:dyDescent="0.3">
      <c r="A351" t="s">
        <v>114</v>
      </c>
      <c r="B351" t="s">
        <v>25</v>
      </c>
      <c r="C351">
        <v>484.70400000000001</v>
      </c>
    </row>
    <row r="352" spans="1:3" x14ac:dyDescent="0.3">
      <c r="A352" t="s">
        <v>115</v>
      </c>
      <c r="B352" t="s">
        <v>25</v>
      </c>
      <c r="C352">
        <v>500.86079999999998</v>
      </c>
    </row>
    <row r="354" spans="1:3" x14ac:dyDescent="0.3">
      <c r="A354" t="s">
        <v>130</v>
      </c>
    </row>
    <row r="355" spans="1:3" x14ac:dyDescent="0.3">
      <c r="A355" t="s">
        <v>104</v>
      </c>
      <c r="B355" t="s">
        <v>25</v>
      </c>
      <c r="C355">
        <v>357.40788523487998</v>
      </c>
    </row>
    <row r="356" spans="1:3" x14ac:dyDescent="0.3">
      <c r="A356" t="s">
        <v>105</v>
      </c>
      <c r="B356" t="s">
        <v>25</v>
      </c>
      <c r="C356">
        <v>434.25121364351997</v>
      </c>
    </row>
    <row r="357" spans="1:3" x14ac:dyDescent="0.3">
      <c r="A357" t="s">
        <v>106</v>
      </c>
      <c r="B357" t="s">
        <v>25</v>
      </c>
      <c r="C357">
        <v>850.76929745856</v>
      </c>
    </row>
    <row r="358" spans="1:3" x14ac:dyDescent="0.3">
      <c r="A358" t="s">
        <v>107</v>
      </c>
      <c r="B358" t="s">
        <v>25</v>
      </c>
      <c r="C358">
        <v>1282.8855734783999</v>
      </c>
    </row>
    <row r="359" spans="1:3" x14ac:dyDescent="0.3">
      <c r="A359" t="s">
        <v>108</v>
      </c>
      <c r="B359" t="s">
        <v>25</v>
      </c>
      <c r="C359">
        <v>1440.22802602464</v>
      </c>
    </row>
    <row r="360" spans="1:3" x14ac:dyDescent="0.3">
      <c r="A360" t="s">
        <v>109</v>
      </c>
      <c r="B360" t="s">
        <v>25</v>
      </c>
      <c r="C360">
        <v>1509.4936299168</v>
      </c>
    </row>
    <row r="361" spans="1:3" x14ac:dyDescent="0.3">
      <c r="A361" t="s">
        <v>110</v>
      </c>
      <c r="B361" t="s">
        <v>25</v>
      </c>
      <c r="C361">
        <v>1427.0954024591999</v>
      </c>
    </row>
    <row r="362" spans="1:3" x14ac:dyDescent="0.3">
      <c r="A362" t="s">
        <v>111</v>
      </c>
      <c r="B362" t="s">
        <v>25</v>
      </c>
      <c r="C362">
        <v>1493.98992111456</v>
      </c>
    </row>
    <row r="363" spans="1:3" x14ac:dyDescent="0.3">
      <c r="A363" t="s">
        <v>112</v>
      </c>
      <c r="B363" t="s">
        <v>25</v>
      </c>
      <c r="C363">
        <v>1104.1447190688</v>
      </c>
    </row>
    <row r="364" spans="1:3" x14ac:dyDescent="0.3">
      <c r="A364" t="s">
        <v>113</v>
      </c>
      <c r="B364" t="s">
        <v>25</v>
      </c>
      <c r="C364">
        <v>720.27063749664001</v>
      </c>
    </row>
    <row r="365" spans="1:3" x14ac:dyDescent="0.3">
      <c r="A365" t="s">
        <v>114</v>
      </c>
      <c r="B365" t="s">
        <v>25</v>
      </c>
      <c r="C365">
        <v>349.65760380479998</v>
      </c>
    </row>
    <row r="366" spans="1:3" x14ac:dyDescent="0.3">
      <c r="A366" t="s">
        <v>115</v>
      </c>
      <c r="B366" t="s">
        <v>25</v>
      </c>
      <c r="C366">
        <v>239.01744949344001</v>
      </c>
    </row>
    <row r="368" spans="1:3" x14ac:dyDescent="0.3">
      <c r="A368" t="s">
        <v>131</v>
      </c>
    </row>
    <row r="369" spans="1:3" x14ac:dyDescent="0.3">
      <c r="A369" t="s">
        <v>104</v>
      </c>
      <c r="B369" t="s">
        <v>25</v>
      </c>
      <c r="C369">
        <v>2333.9114538263898</v>
      </c>
    </row>
    <row r="370" spans="1:3" x14ac:dyDescent="0.3">
      <c r="A370" t="s">
        <v>105</v>
      </c>
      <c r="B370" t="s">
        <v>25</v>
      </c>
      <c r="C370">
        <v>1923.21537978574</v>
      </c>
    </row>
    <row r="371" spans="1:3" x14ac:dyDescent="0.3">
      <c r="A371" t="s">
        <v>106</v>
      </c>
      <c r="B371" t="s">
        <v>25</v>
      </c>
      <c r="C371">
        <v>2015.83033160426</v>
      </c>
    </row>
    <row r="372" spans="1:3" x14ac:dyDescent="0.3">
      <c r="A372" t="s">
        <v>107</v>
      </c>
      <c r="B372" t="s">
        <v>25</v>
      </c>
      <c r="C372">
        <v>1633.39534551767</v>
      </c>
    </row>
    <row r="373" spans="1:3" x14ac:dyDescent="0.3">
      <c r="A373" t="s">
        <v>108</v>
      </c>
      <c r="B373" t="s">
        <v>25</v>
      </c>
      <c r="C373">
        <v>1179.7197034255901</v>
      </c>
    </row>
    <row r="374" spans="1:3" x14ac:dyDescent="0.3">
      <c r="A374" t="s">
        <v>109</v>
      </c>
      <c r="B374" t="s">
        <v>25</v>
      </c>
      <c r="C374">
        <v>1005.73143164204</v>
      </c>
    </row>
    <row r="375" spans="1:3" x14ac:dyDescent="0.3">
      <c r="A375" t="s">
        <v>110</v>
      </c>
      <c r="B375" t="s">
        <v>25</v>
      </c>
      <c r="C375">
        <v>859.83724441306094</v>
      </c>
    </row>
    <row r="376" spans="1:3" x14ac:dyDescent="0.3">
      <c r="A376" t="s">
        <v>111</v>
      </c>
      <c r="B376" t="s">
        <v>25</v>
      </c>
      <c r="C376">
        <v>826.698071429582</v>
      </c>
    </row>
    <row r="377" spans="1:3" x14ac:dyDescent="0.3">
      <c r="A377" t="s">
        <v>112</v>
      </c>
      <c r="B377" t="s">
        <v>25</v>
      </c>
      <c r="C377">
        <v>1063.2189172815399</v>
      </c>
    </row>
    <row r="378" spans="1:3" x14ac:dyDescent="0.3">
      <c r="A378" t="s">
        <v>113</v>
      </c>
      <c r="B378" t="s">
        <v>25</v>
      </c>
      <c r="C378">
        <v>1590.5696703533199</v>
      </c>
    </row>
    <row r="379" spans="1:3" x14ac:dyDescent="0.3">
      <c r="A379" t="s">
        <v>114</v>
      </c>
      <c r="B379" t="s">
        <v>25</v>
      </c>
      <c r="C379">
        <v>1769.5077149058</v>
      </c>
    </row>
    <row r="380" spans="1:3" x14ac:dyDescent="0.3">
      <c r="A380" t="s">
        <v>115</v>
      </c>
      <c r="B380" t="s">
        <v>25</v>
      </c>
      <c r="C380">
        <v>2203.1289788834702</v>
      </c>
    </row>
    <row r="382" spans="1:3" x14ac:dyDescent="0.3">
      <c r="A382" t="s">
        <v>132</v>
      </c>
    </row>
    <row r="383" spans="1:3" x14ac:dyDescent="0.3">
      <c r="A383" t="s">
        <v>104</v>
      </c>
      <c r="B383" t="s">
        <v>25</v>
      </c>
      <c r="C383">
        <v>2609.2008383013499</v>
      </c>
    </row>
    <row r="384" spans="1:3" x14ac:dyDescent="0.3">
      <c r="A384" t="s">
        <v>105</v>
      </c>
      <c r="B384" t="s">
        <v>25</v>
      </c>
      <c r="C384">
        <v>2324.0129961263601</v>
      </c>
    </row>
    <row r="385" spans="1:3" x14ac:dyDescent="0.3">
      <c r="A385" t="s">
        <v>106</v>
      </c>
      <c r="B385" t="s">
        <v>25</v>
      </c>
      <c r="C385">
        <v>2447.0375420864202</v>
      </c>
    </row>
    <row r="386" spans="1:3" x14ac:dyDescent="0.3">
      <c r="A386" t="s">
        <v>107</v>
      </c>
      <c r="B386" t="s">
        <v>25</v>
      </c>
      <c r="C386">
        <v>2312.60356936568</v>
      </c>
    </row>
    <row r="387" spans="1:3" x14ac:dyDescent="0.3">
      <c r="A387" t="s">
        <v>108</v>
      </c>
      <c r="B387" t="s">
        <v>25</v>
      </c>
      <c r="C387">
        <v>1729.3554336167899</v>
      </c>
    </row>
    <row r="388" spans="1:3" x14ac:dyDescent="0.3">
      <c r="A388" t="s">
        <v>109</v>
      </c>
      <c r="B388" t="s">
        <v>25</v>
      </c>
      <c r="C388">
        <v>1558.6942040439501</v>
      </c>
    </row>
    <row r="389" spans="1:3" x14ac:dyDescent="0.3">
      <c r="A389" t="s">
        <v>110</v>
      </c>
      <c r="B389" t="s">
        <v>25</v>
      </c>
      <c r="C389">
        <v>1178.10059387044</v>
      </c>
    </row>
    <row r="390" spans="1:3" x14ac:dyDescent="0.3">
      <c r="A390" t="s">
        <v>111</v>
      </c>
      <c r="B390" t="s">
        <v>25</v>
      </c>
      <c r="C390">
        <v>1077.3615071746401</v>
      </c>
    </row>
    <row r="391" spans="1:3" x14ac:dyDescent="0.3">
      <c r="A391" t="s">
        <v>112</v>
      </c>
      <c r="B391" t="s">
        <v>25</v>
      </c>
      <c r="C391">
        <v>1425.1813412542199</v>
      </c>
    </row>
    <row r="392" spans="1:3" x14ac:dyDescent="0.3">
      <c r="A392" t="s">
        <v>113</v>
      </c>
      <c r="B392" t="s">
        <v>25</v>
      </c>
      <c r="C392">
        <v>2098.8646694005301</v>
      </c>
    </row>
    <row r="393" spans="1:3" x14ac:dyDescent="0.3">
      <c r="A393" t="s">
        <v>114</v>
      </c>
      <c r="B393" t="s">
        <v>25</v>
      </c>
      <c r="C393">
        <v>2031.0613436158301</v>
      </c>
    </row>
    <row r="394" spans="1:3" x14ac:dyDescent="0.3">
      <c r="A394" t="s">
        <v>115</v>
      </c>
      <c r="B394" t="s">
        <v>25</v>
      </c>
      <c r="C394">
        <v>2386.6375368988301</v>
      </c>
    </row>
    <row r="396" spans="1:3" x14ac:dyDescent="0.3">
      <c r="A396" t="s">
        <v>133</v>
      </c>
    </row>
    <row r="397" spans="1:3" x14ac:dyDescent="0.3">
      <c r="A397" t="s">
        <v>104</v>
      </c>
      <c r="B397" t="s">
        <v>122</v>
      </c>
      <c r="C397">
        <v>162.13455856859301</v>
      </c>
    </row>
    <row r="398" spans="1:3" x14ac:dyDescent="0.3">
      <c r="A398" t="s">
        <v>105</v>
      </c>
      <c r="B398" t="s">
        <v>122</v>
      </c>
      <c r="C398">
        <v>161.570953150089</v>
      </c>
    </row>
    <row r="399" spans="1:3" x14ac:dyDescent="0.3">
      <c r="A399" t="s">
        <v>106</v>
      </c>
      <c r="B399" t="s">
        <v>122</v>
      </c>
      <c r="C399">
        <v>160.03115451131501</v>
      </c>
    </row>
    <row r="400" spans="1:3" x14ac:dyDescent="0.3">
      <c r="A400" t="s">
        <v>107</v>
      </c>
      <c r="B400" t="s">
        <v>122</v>
      </c>
      <c r="C400">
        <v>157.92775045403701</v>
      </c>
    </row>
    <row r="401" spans="1:3" x14ac:dyDescent="0.3">
      <c r="A401" t="s">
        <v>108</v>
      </c>
      <c r="B401" t="s">
        <v>122</v>
      </c>
      <c r="C401">
        <v>155.82434639675901</v>
      </c>
    </row>
    <row r="402" spans="1:3" x14ac:dyDescent="0.3">
      <c r="A402" t="s">
        <v>109</v>
      </c>
      <c r="B402" t="s">
        <v>122</v>
      </c>
      <c r="C402">
        <v>154.28454775798599</v>
      </c>
    </row>
    <row r="403" spans="1:3" x14ac:dyDescent="0.3">
      <c r="A403" t="s">
        <v>110</v>
      </c>
      <c r="B403" t="s">
        <v>122</v>
      </c>
      <c r="C403">
        <v>153.72094233948201</v>
      </c>
    </row>
    <row r="404" spans="1:3" x14ac:dyDescent="0.3">
      <c r="A404" t="s">
        <v>111</v>
      </c>
      <c r="B404" t="s">
        <v>122</v>
      </c>
      <c r="C404">
        <v>154.28454775798599</v>
      </c>
    </row>
    <row r="405" spans="1:3" x14ac:dyDescent="0.3">
      <c r="A405" t="s">
        <v>112</v>
      </c>
      <c r="B405" t="s">
        <v>122</v>
      </c>
      <c r="C405">
        <v>155.82434639675901</v>
      </c>
    </row>
    <row r="406" spans="1:3" x14ac:dyDescent="0.3">
      <c r="A406" t="s">
        <v>113</v>
      </c>
      <c r="B406" t="s">
        <v>122</v>
      </c>
      <c r="C406">
        <v>157.92775045403701</v>
      </c>
    </row>
    <row r="407" spans="1:3" x14ac:dyDescent="0.3">
      <c r="A407" t="s">
        <v>114</v>
      </c>
      <c r="B407" t="s">
        <v>122</v>
      </c>
      <c r="C407">
        <v>160.03115451131501</v>
      </c>
    </row>
    <row r="408" spans="1:3" x14ac:dyDescent="0.3">
      <c r="A408" t="s">
        <v>115</v>
      </c>
      <c r="B408" t="s">
        <v>122</v>
      </c>
      <c r="C408">
        <v>161.570953150089</v>
      </c>
    </row>
    <row r="410" spans="1:3" x14ac:dyDescent="0.3">
      <c r="A410" t="s">
        <v>134</v>
      </c>
    </row>
    <row r="411" spans="1:3" x14ac:dyDescent="0.3">
      <c r="A411" t="s">
        <v>104</v>
      </c>
      <c r="B411" t="s">
        <v>122</v>
      </c>
      <c r="C411">
        <v>163.95466919405999</v>
      </c>
    </row>
    <row r="412" spans="1:3" x14ac:dyDescent="0.3">
      <c r="A412" t="s">
        <v>105</v>
      </c>
      <c r="B412" t="s">
        <v>122</v>
      </c>
      <c r="C412">
        <v>180.31035833196501</v>
      </c>
    </row>
    <row r="413" spans="1:3" x14ac:dyDescent="0.3">
      <c r="A413" t="s">
        <v>106</v>
      </c>
      <c r="B413" t="s">
        <v>122</v>
      </c>
      <c r="C413">
        <v>181.814757015878</v>
      </c>
    </row>
    <row r="414" spans="1:3" x14ac:dyDescent="0.3">
      <c r="A414" t="s">
        <v>107</v>
      </c>
      <c r="B414" t="s">
        <v>122</v>
      </c>
      <c r="C414">
        <v>218.79764318097901</v>
      </c>
    </row>
    <row r="415" spans="1:3" x14ac:dyDescent="0.3">
      <c r="A415" t="s">
        <v>108</v>
      </c>
      <c r="B415" t="s">
        <v>122</v>
      </c>
      <c r="C415">
        <v>250.744602431359</v>
      </c>
    </row>
    <row r="416" spans="1:3" x14ac:dyDescent="0.3">
      <c r="A416" t="s">
        <v>109</v>
      </c>
      <c r="B416" t="s">
        <v>122</v>
      </c>
      <c r="C416">
        <v>274.72754583403099</v>
      </c>
    </row>
    <row r="417" spans="1:3" x14ac:dyDescent="0.3">
      <c r="A417" t="s">
        <v>110</v>
      </c>
      <c r="B417" t="s">
        <v>122</v>
      </c>
      <c r="C417">
        <v>266.12916641150298</v>
      </c>
    </row>
    <row r="418" spans="1:3" x14ac:dyDescent="0.3">
      <c r="A418" t="s">
        <v>111</v>
      </c>
      <c r="B418" t="s">
        <v>122</v>
      </c>
      <c r="C418">
        <v>262.33089527199297</v>
      </c>
    </row>
    <row r="419" spans="1:3" x14ac:dyDescent="0.3">
      <c r="A419" t="s">
        <v>112</v>
      </c>
      <c r="B419" t="s">
        <v>122</v>
      </c>
      <c r="C419">
        <v>236.48966899877601</v>
      </c>
    </row>
    <row r="420" spans="1:3" x14ac:dyDescent="0.3">
      <c r="A420" t="s">
        <v>113</v>
      </c>
      <c r="B420" t="s">
        <v>122</v>
      </c>
      <c r="C420">
        <v>207.43048993917299</v>
      </c>
    </row>
    <row r="421" spans="1:3" x14ac:dyDescent="0.3">
      <c r="A421" t="s">
        <v>114</v>
      </c>
      <c r="B421" t="s">
        <v>122</v>
      </c>
      <c r="C421">
        <v>176.19728499686201</v>
      </c>
    </row>
    <row r="422" spans="1:3" x14ac:dyDescent="0.3">
      <c r="A422" t="s">
        <v>115</v>
      </c>
      <c r="B422" t="s">
        <v>122</v>
      </c>
      <c r="C422">
        <v>160.39230758728701</v>
      </c>
    </row>
    <row r="424" spans="1:3" x14ac:dyDescent="0.3">
      <c r="A424" t="s">
        <v>135</v>
      </c>
    </row>
    <row r="425" spans="1:3" x14ac:dyDescent="0.3">
      <c r="A425" t="s">
        <v>104</v>
      </c>
      <c r="B425" t="s">
        <v>101</v>
      </c>
      <c r="C425">
        <v>24</v>
      </c>
    </row>
    <row r="426" spans="1:3" x14ac:dyDescent="0.3">
      <c r="A426" t="s">
        <v>105</v>
      </c>
      <c r="B426" t="s">
        <v>101</v>
      </c>
      <c r="C426">
        <v>24</v>
      </c>
    </row>
    <row r="427" spans="1:3" x14ac:dyDescent="0.3">
      <c r="A427" t="s">
        <v>106</v>
      </c>
      <c r="B427" t="s">
        <v>101</v>
      </c>
      <c r="C427">
        <v>24</v>
      </c>
    </row>
    <row r="428" spans="1:3" x14ac:dyDescent="0.3">
      <c r="A428" t="s">
        <v>107</v>
      </c>
      <c r="B428" t="s">
        <v>101</v>
      </c>
      <c r="C428">
        <v>24</v>
      </c>
    </row>
    <row r="429" spans="1:3" x14ac:dyDescent="0.3">
      <c r="A429" t="s">
        <v>108</v>
      </c>
      <c r="B429" t="s">
        <v>101</v>
      </c>
      <c r="C429">
        <v>24</v>
      </c>
    </row>
    <row r="430" spans="1:3" x14ac:dyDescent="0.3">
      <c r="A430" t="s">
        <v>109</v>
      </c>
      <c r="B430" t="s">
        <v>101</v>
      </c>
      <c r="C430">
        <v>24</v>
      </c>
    </row>
    <row r="431" spans="1:3" x14ac:dyDescent="0.3">
      <c r="A431" t="s">
        <v>110</v>
      </c>
      <c r="B431" t="s">
        <v>101</v>
      </c>
      <c r="C431">
        <v>24</v>
      </c>
    </row>
    <row r="432" spans="1:3" x14ac:dyDescent="0.3">
      <c r="A432" t="s">
        <v>111</v>
      </c>
      <c r="B432" t="s">
        <v>101</v>
      </c>
      <c r="C432">
        <v>24</v>
      </c>
    </row>
    <row r="433" spans="1:3" x14ac:dyDescent="0.3">
      <c r="A433" t="s">
        <v>112</v>
      </c>
      <c r="B433" t="s">
        <v>101</v>
      </c>
      <c r="C433">
        <v>24</v>
      </c>
    </row>
    <row r="434" spans="1:3" x14ac:dyDescent="0.3">
      <c r="A434" t="s">
        <v>113</v>
      </c>
      <c r="B434" t="s">
        <v>101</v>
      </c>
      <c r="C434">
        <v>24</v>
      </c>
    </row>
    <row r="435" spans="1:3" x14ac:dyDescent="0.3">
      <c r="A435" t="s">
        <v>114</v>
      </c>
      <c r="B435" t="s">
        <v>101</v>
      </c>
      <c r="C435">
        <v>24</v>
      </c>
    </row>
    <row r="436" spans="1:3" x14ac:dyDescent="0.3">
      <c r="A436" t="s">
        <v>115</v>
      </c>
      <c r="B436" t="s">
        <v>101</v>
      </c>
      <c r="C436">
        <v>24</v>
      </c>
    </row>
    <row r="439" spans="1:3" x14ac:dyDescent="0.3">
      <c r="A439" t="s">
        <v>136</v>
      </c>
      <c r="B439" t="s">
        <v>25</v>
      </c>
      <c r="C439">
        <v>0</v>
      </c>
    </row>
    <row r="440" spans="1:3" x14ac:dyDescent="0.3">
      <c r="A440" t="s">
        <v>137</v>
      </c>
      <c r="B440" t="s">
        <v>25</v>
      </c>
      <c r="C440">
        <v>0</v>
      </c>
    </row>
    <row r="441" spans="1:3" x14ac:dyDescent="0.3">
      <c r="A441" t="s">
        <v>138</v>
      </c>
      <c r="B441" t="s">
        <v>25</v>
      </c>
      <c r="C441">
        <v>168.450283177778</v>
      </c>
    </row>
    <row r="442" spans="1:3" x14ac:dyDescent="0.3">
      <c r="A442" t="s">
        <v>139</v>
      </c>
      <c r="B442" t="s">
        <v>25</v>
      </c>
      <c r="C442">
        <v>0</v>
      </c>
    </row>
    <row r="444" spans="1:3" x14ac:dyDescent="0.3">
      <c r="A444" t="s">
        <v>140</v>
      </c>
      <c r="B444" t="s">
        <v>25</v>
      </c>
    </row>
    <row r="445" spans="1:3" x14ac:dyDescent="0.3">
      <c r="A445" t="s">
        <v>141</v>
      </c>
      <c r="B445" t="s">
        <v>25</v>
      </c>
    </row>
    <row r="446" spans="1:3" x14ac:dyDescent="0.3">
      <c r="A446" t="s">
        <v>142</v>
      </c>
      <c r="B446" t="s">
        <v>25</v>
      </c>
    </row>
    <row r="448" spans="1:3" x14ac:dyDescent="0.3">
      <c r="A448" t="s">
        <v>143</v>
      </c>
      <c r="B448" t="s">
        <v>25</v>
      </c>
    </row>
    <row r="449" spans="1:3" x14ac:dyDescent="0.3">
      <c r="A449" t="s">
        <v>144</v>
      </c>
      <c r="B449" t="s">
        <v>25</v>
      </c>
    </row>
    <row r="450" spans="1:3" x14ac:dyDescent="0.3">
      <c r="A450" t="s">
        <v>145</v>
      </c>
      <c r="B450" t="s">
        <v>25</v>
      </c>
    </row>
    <row r="451" spans="1:3" x14ac:dyDescent="0.3">
      <c r="A451" t="s">
        <v>146</v>
      </c>
      <c r="B451" t="s">
        <v>25</v>
      </c>
    </row>
    <row r="453" spans="1:3" x14ac:dyDescent="0.3">
      <c r="A453" t="s">
        <v>147</v>
      </c>
    </row>
    <row r="454" spans="1:3" x14ac:dyDescent="0.3">
      <c r="A454" t="s">
        <v>148</v>
      </c>
      <c r="B454" t="s">
        <v>25</v>
      </c>
      <c r="C454">
        <v>12451.197234719401</v>
      </c>
    </row>
    <row r="455" spans="1:3" x14ac:dyDescent="0.3">
      <c r="A455" t="s">
        <v>149</v>
      </c>
      <c r="B455" t="s">
        <v>25</v>
      </c>
      <c r="C455">
        <v>913.79203156326503</v>
      </c>
    </row>
    <row r="467" spans="1:3" x14ac:dyDescent="0.3">
      <c r="A467" t="s">
        <v>150</v>
      </c>
    </row>
    <row r="468" spans="1:3" x14ac:dyDescent="0.3">
      <c r="A468" t="s">
        <v>151</v>
      </c>
    </row>
    <row r="469" spans="1:3" x14ac:dyDescent="0.3">
      <c r="A469" t="s">
        <v>104</v>
      </c>
      <c r="B469" t="s">
        <v>152</v>
      </c>
      <c r="C469">
        <v>68.552361776202602</v>
      </c>
    </row>
    <row r="470" spans="1:3" x14ac:dyDescent="0.3">
      <c r="A470" t="s">
        <v>105</v>
      </c>
      <c r="B470" t="s">
        <v>152</v>
      </c>
      <c r="C470">
        <v>98.325043143231994</v>
      </c>
    </row>
    <row r="471" spans="1:3" x14ac:dyDescent="0.3">
      <c r="A471" t="s">
        <v>106</v>
      </c>
      <c r="B471" t="s">
        <v>152</v>
      </c>
      <c r="C471">
        <v>66.787181380193701</v>
      </c>
    </row>
    <row r="472" spans="1:3" x14ac:dyDescent="0.3">
      <c r="A472" t="s">
        <v>107</v>
      </c>
      <c r="B472" t="s">
        <v>152</v>
      </c>
      <c r="C472">
        <v>67.640652860696804</v>
      </c>
    </row>
    <row r="473" spans="1:3" x14ac:dyDescent="0.3">
      <c r="A473" t="s">
        <v>108</v>
      </c>
      <c r="B473" t="s">
        <v>152</v>
      </c>
      <c r="C473">
        <v>63.983358050246999</v>
      </c>
    </row>
    <row r="474" spans="1:3" x14ac:dyDescent="0.3">
      <c r="A474" t="s">
        <v>109</v>
      </c>
      <c r="B474" t="s">
        <v>152</v>
      </c>
      <c r="C474">
        <v>58.811366028607303</v>
      </c>
    </row>
    <row r="475" spans="1:3" x14ac:dyDescent="0.3">
      <c r="A475" t="s">
        <v>110</v>
      </c>
      <c r="B475" t="s">
        <v>152</v>
      </c>
      <c r="C475">
        <v>54.7258794422942</v>
      </c>
    </row>
    <row r="476" spans="1:3" x14ac:dyDescent="0.3">
      <c r="A476" t="s">
        <v>111</v>
      </c>
      <c r="B476" t="s">
        <v>152</v>
      </c>
      <c r="C476">
        <v>51.642153169004601</v>
      </c>
    </row>
    <row r="477" spans="1:3" x14ac:dyDescent="0.3">
      <c r="A477" t="s">
        <v>112</v>
      </c>
      <c r="B477" t="s">
        <v>152</v>
      </c>
      <c r="C477">
        <v>57.366232896917097</v>
      </c>
    </row>
    <row r="478" spans="1:3" x14ac:dyDescent="0.3">
      <c r="A478" t="s">
        <v>113</v>
      </c>
      <c r="B478" t="s">
        <v>152</v>
      </c>
      <c r="C478">
        <v>60.406944780939497</v>
      </c>
    </row>
    <row r="479" spans="1:3" x14ac:dyDescent="0.3">
      <c r="A479" t="s">
        <v>114</v>
      </c>
      <c r="B479" t="s">
        <v>152</v>
      </c>
      <c r="C479">
        <v>62.1649409471285</v>
      </c>
    </row>
    <row r="480" spans="1:3" x14ac:dyDescent="0.3">
      <c r="A480" t="s">
        <v>115</v>
      </c>
      <c r="B480" t="s">
        <v>152</v>
      </c>
      <c r="C480">
        <v>63.108460914153</v>
      </c>
    </row>
    <row r="482" spans="1:2" x14ac:dyDescent="0.3">
      <c r="A482" t="s">
        <v>153</v>
      </c>
    </row>
    <row r="483" spans="1:2" x14ac:dyDescent="0.3">
      <c r="A483" t="s">
        <v>104</v>
      </c>
      <c r="B483" t="s">
        <v>152</v>
      </c>
    </row>
    <row r="484" spans="1:2" x14ac:dyDescent="0.3">
      <c r="A484" t="s">
        <v>105</v>
      </c>
      <c r="B484" t="s">
        <v>152</v>
      </c>
    </row>
    <row r="485" spans="1:2" x14ac:dyDescent="0.3">
      <c r="A485" t="s">
        <v>106</v>
      </c>
      <c r="B485" t="s">
        <v>152</v>
      </c>
    </row>
    <row r="486" spans="1:2" x14ac:dyDescent="0.3">
      <c r="A486" t="s">
        <v>107</v>
      </c>
      <c r="B486" t="s">
        <v>152</v>
      </c>
    </row>
    <row r="487" spans="1:2" x14ac:dyDescent="0.3">
      <c r="A487" t="s">
        <v>108</v>
      </c>
      <c r="B487" t="s">
        <v>152</v>
      </c>
    </row>
    <row r="488" spans="1:2" x14ac:dyDescent="0.3">
      <c r="A488" t="s">
        <v>109</v>
      </c>
      <c r="B488" t="s">
        <v>152</v>
      </c>
    </row>
    <row r="489" spans="1:2" x14ac:dyDescent="0.3">
      <c r="A489" t="s">
        <v>110</v>
      </c>
      <c r="B489" t="s">
        <v>152</v>
      </c>
    </row>
    <row r="490" spans="1:2" x14ac:dyDescent="0.3">
      <c r="A490" t="s">
        <v>111</v>
      </c>
      <c r="B490" t="s">
        <v>152</v>
      </c>
    </row>
    <row r="491" spans="1:2" x14ac:dyDescent="0.3">
      <c r="A491" t="s">
        <v>112</v>
      </c>
      <c r="B491" t="s">
        <v>152</v>
      </c>
    </row>
    <row r="492" spans="1:2" x14ac:dyDescent="0.3">
      <c r="A492" t="s">
        <v>113</v>
      </c>
      <c r="B492" t="s">
        <v>152</v>
      </c>
    </row>
    <row r="493" spans="1:2" x14ac:dyDescent="0.3">
      <c r="A493" t="s">
        <v>114</v>
      </c>
      <c r="B493" t="s">
        <v>152</v>
      </c>
    </row>
    <row r="494" spans="1:2" x14ac:dyDescent="0.3">
      <c r="A494" t="s">
        <v>115</v>
      </c>
      <c r="B494" t="s">
        <v>152</v>
      </c>
    </row>
    <row r="496" spans="1:2" x14ac:dyDescent="0.3">
      <c r="A496" t="s">
        <v>154</v>
      </c>
    </row>
    <row r="497" spans="1:3" x14ac:dyDescent="0.3">
      <c r="A497" t="s">
        <v>104</v>
      </c>
      <c r="B497" t="s">
        <v>152</v>
      </c>
      <c r="C497">
        <v>372.88421052631497</v>
      </c>
    </row>
    <row r="498" spans="1:3" x14ac:dyDescent="0.3">
      <c r="A498" t="s">
        <v>105</v>
      </c>
      <c r="B498" t="s">
        <v>152</v>
      </c>
      <c r="C498">
        <v>372.88421052631497</v>
      </c>
    </row>
    <row r="499" spans="1:3" x14ac:dyDescent="0.3">
      <c r="A499" t="s">
        <v>106</v>
      </c>
      <c r="B499" t="s">
        <v>152</v>
      </c>
      <c r="C499">
        <v>372.88421052631497</v>
      </c>
    </row>
    <row r="500" spans="1:3" x14ac:dyDescent="0.3">
      <c r="A500" t="s">
        <v>107</v>
      </c>
      <c r="B500" t="s">
        <v>152</v>
      </c>
      <c r="C500">
        <v>372.88421052631497</v>
      </c>
    </row>
    <row r="501" spans="1:3" x14ac:dyDescent="0.3">
      <c r="A501" t="s">
        <v>108</v>
      </c>
      <c r="B501" t="s">
        <v>152</v>
      </c>
      <c r="C501">
        <v>372.88421052631497</v>
      </c>
    </row>
    <row r="502" spans="1:3" x14ac:dyDescent="0.3">
      <c r="A502" t="s">
        <v>109</v>
      </c>
      <c r="B502" t="s">
        <v>152</v>
      </c>
      <c r="C502">
        <v>372.88421052631497</v>
      </c>
    </row>
    <row r="503" spans="1:3" x14ac:dyDescent="0.3">
      <c r="A503" t="s">
        <v>110</v>
      </c>
      <c r="B503" t="s">
        <v>152</v>
      </c>
      <c r="C503">
        <v>372.88421052631497</v>
      </c>
    </row>
    <row r="504" spans="1:3" x14ac:dyDescent="0.3">
      <c r="A504" t="s">
        <v>111</v>
      </c>
      <c r="B504" t="s">
        <v>152</v>
      </c>
      <c r="C504">
        <v>372.88421052631497</v>
      </c>
    </row>
    <row r="505" spans="1:3" x14ac:dyDescent="0.3">
      <c r="A505" t="s">
        <v>112</v>
      </c>
      <c r="B505" t="s">
        <v>152</v>
      </c>
      <c r="C505">
        <v>372.88421052631497</v>
      </c>
    </row>
    <row r="506" spans="1:3" x14ac:dyDescent="0.3">
      <c r="A506" t="s">
        <v>113</v>
      </c>
      <c r="B506" t="s">
        <v>152</v>
      </c>
      <c r="C506">
        <v>372.88421052631497</v>
      </c>
    </row>
    <row r="507" spans="1:3" x14ac:dyDescent="0.3">
      <c r="A507" t="s">
        <v>114</v>
      </c>
      <c r="B507" t="s">
        <v>152</v>
      </c>
      <c r="C507">
        <v>372.88421052631497</v>
      </c>
    </row>
    <row r="508" spans="1:3" x14ac:dyDescent="0.3">
      <c r="A508" t="s">
        <v>115</v>
      </c>
      <c r="B508" t="s">
        <v>152</v>
      </c>
      <c r="C508">
        <v>372.88421052631497</v>
      </c>
    </row>
    <row r="510" spans="1:3" x14ac:dyDescent="0.3">
      <c r="A510" t="s">
        <v>155</v>
      </c>
    </row>
    <row r="511" spans="1:3" x14ac:dyDescent="0.3">
      <c r="A511" t="s">
        <v>104</v>
      </c>
      <c r="B511" t="s">
        <v>25</v>
      </c>
    </row>
    <row r="512" spans="1:3" x14ac:dyDescent="0.3">
      <c r="A512" t="s">
        <v>105</v>
      </c>
      <c r="B512" t="s">
        <v>25</v>
      </c>
    </row>
    <row r="513" spans="1:2" x14ac:dyDescent="0.3">
      <c r="A513" t="s">
        <v>106</v>
      </c>
      <c r="B513" t="s">
        <v>25</v>
      </c>
    </row>
    <row r="514" spans="1:2" x14ac:dyDescent="0.3">
      <c r="A514" t="s">
        <v>107</v>
      </c>
      <c r="B514" t="s">
        <v>25</v>
      </c>
    </row>
    <row r="515" spans="1:2" x14ac:dyDescent="0.3">
      <c r="A515" t="s">
        <v>108</v>
      </c>
      <c r="B515" t="s">
        <v>25</v>
      </c>
    </row>
    <row r="516" spans="1:2" x14ac:dyDescent="0.3">
      <c r="A516" t="s">
        <v>109</v>
      </c>
      <c r="B516" t="s">
        <v>25</v>
      </c>
    </row>
    <row r="517" spans="1:2" x14ac:dyDescent="0.3">
      <c r="A517" t="s">
        <v>110</v>
      </c>
      <c r="B517" t="s">
        <v>25</v>
      </c>
    </row>
    <row r="518" spans="1:2" x14ac:dyDescent="0.3">
      <c r="A518" t="s">
        <v>111</v>
      </c>
      <c r="B518" t="s">
        <v>25</v>
      </c>
    </row>
    <row r="519" spans="1:2" x14ac:dyDescent="0.3">
      <c r="A519" t="s">
        <v>112</v>
      </c>
      <c r="B519" t="s">
        <v>25</v>
      </c>
    </row>
    <row r="520" spans="1:2" x14ac:dyDescent="0.3">
      <c r="A520" t="s">
        <v>113</v>
      </c>
      <c r="B520" t="s">
        <v>25</v>
      </c>
    </row>
    <row r="521" spans="1:2" x14ac:dyDescent="0.3">
      <c r="A521" t="s">
        <v>114</v>
      </c>
      <c r="B521" t="s">
        <v>25</v>
      </c>
    </row>
    <row r="522" spans="1:2" x14ac:dyDescent="0.3">
      <c r="A522" t="s">
        <v>115</v>
      </c>
      <c r="B522" t="s">
        <v>25</v>
      </c>
    </row>
    <row r="524" spans="1:2" x14ac:dyDescent="0.3">
      <c r="A524" t="s">
        <v>156</v>
      </c>
    </row>
    <row r="525" spans="1:2" x14ac:dyDescent="0.3">
      <c r="A525" t="s">
        <v>104</v>
      </c>
      <c r="B525" t="s">
        <v>25</v>
      </c>
    </row>
    <row r="526" spans="1:2" x14ac:dyDescent="0.3">
      <c r="A526" t="s">
        <v>105</v>
      </c>
      <c r="B526" t="s">
        <v>25</v>
      </c>
    </row>
    <row r="527" spans="1:2" x14ac:dyDescent="0.3">
      <c r="A527" t="s">
        <v>106</v>
      </c>
      <c r="B527" t="s">
        <v>25</v>
      </c>
    </row>
    <row r="528" spans="1:2" x14ac:dyDescent="0.3">
      <c r="A528" t="s">
        <v>107</v>
      </c>
      <c r="B528" t="s">
        <v>25</v>
      </c>
    </row>
    <row r="529" spans="1:3" x14ac:dyDescent="0.3">
      <c r="A529" t="s">
        <v>108</v>
      </c>
      <c r="B529" t="s">
        <v>25</v>
      </c>
    </row>
    <row r="530" spans="1:3" x14ac:dyDescent="0.3">
      <c r="A530" t="s">
        <v>109</v>
      </c>
      <c r="B530" t="s">
        <v>25</v>
      </c>
    </row>
    <row r="531" spans="1:3" x14ac:dyDescent="0.3">
      <c r="A531" t="s">
        <v>110</v>
      </c>
      <c r="B531" t="s">
        <v>25</v>
      </c>
    </row>
    <row r="532" spans="1:3" x14ac:dyDescent="0.3">
      <c r="A532" t="s">
        <v>111</v>
      </c>
      <c r="B532" t="s">
        <v>25</v>
      </c>
    </row>
    <row r="533" spans="1:3" x14ac:dyDescent="0.3">
      <c r="A533" t="s">
        <v>112</v>
      </c>
      <c r="B533" t="s">
        <v>25</v>
      </c>
    </row>
    <row r="534" spans="1:3" x14ac:dyDescent="0.3">
      <c r="A534" t="s">
        <v>113</v>
      </c>
      <c r="B534" t="s">
        <v>25</v>
      </c>
    </row>
    <row r="535" spans="1:3" x14ac:dyDescent="0.3">
      <c r="A535" t="s">
        <v>114</v>
      </c>
      <c r="B535" t="s">
        <v>25</v>
      </c>
    </row>
    <row r="536" spans="1:3" x14ac:dyDescent="0.3">
      <c r="A536" t="s">
        <v>115</v>
      </c>
      <c r="B536" t="s">
        <v>25</v>
      </c>
    </row>
    <row r="538" spans="1:3" x14ac:dyDescent="0.3">
      <c r="A538" t="s">
        <v>157</v>
      </c>
      <c r="B538" t="s">
        <v>158</v>
      </c>
    </row>
    <row r="539" spans="1:3" x14ac:dyDescent="0.3">
      <c r="A539" t="s">
        <v>159</v>
      </c>
      <c r="B539" t="s">
        <v>158</v>
      </c>
    </row>
    <row r="542" spans="1:3" x14ac:dyDescent="0.3">
      <c r="A542" t="s">
        <v>0</v>
      </c>
    </row>
    <row r="543" spans="1:3" x14ac:dyDescent="0.3">
      <c r="A543" t="s">
        <v>40</v>
      </c>
      <c r="B543" t="s">
        <v>41</v>
      </c>
      <c r="C543">
        <v>0.1</v>
      </c>
    </row>
    <row r="544" spans="1:3" x14ac:dyDescent="0.3">
      <c r="A544" t="s">
        <v>42</v>
      </c>
      <c r="B544" t="s">
        <v>41</v>
      </c>
      <c r="C544">
        <v>0</v>
      </c>
    </row>
    <row r="545" spans="1:3" x14ac:dyDescent="0.3">
      <c r="A545" t="s">
        <v>43</v>
      </c>
      <c r="B545" t="s">
        <v>41</v>
      </c>
      <c r="C545">
        <v>0</v>
      </c>
    </row>
    <row r="546" spans="1:3" x14ac:dyDescent="0.3">
      <c r="A546" t="s">
        <v>44</v>
      </c>
      <c r="B546" t="s">
        <v>41</v>
      </c>
      <c r="C546">
        <v>0</v>
      </c>
    </row>
    <row r="547" spans="1:3" x14ac:dyDescent="0.3">
      <c r="A547" t="s">
        <v>45</v>
      </c>
      <c r="B547" t="s">
        <v>41</v>
      </c>
      <c r="C547">
        <v>0.8</v>
      </c>
    </row>
    <row r="548" spans="1:3" x14ac:dyDescent="0.3">
      <c r="A548" t="s">
        <v>46</v>
      </c>
      <c r="B548" t="s">
        <v>41</v>
      </c>
      <c r="C548">
        <v>0</v>
      </c>
    </row>
    <row r="549" spans="1:3" x14ac:dyDescent="0.3">
      <c r="A549" t="s">
        <v>47</v>
      </c>
      <c r="B549" t="s">
        <v>41</v>
      </c>
      <c r="C549">
        <v>3.51</v>
      </c>
    </row>
    <row r="550" spans="1:3" x14ac:dyDescent="0.3">
      <c r="A550" t="s">
        <v>48</v>
      </c>
      <c r="B550" t="s">
        <v>41</v>
      </c>
      <c r="C550">
        <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85A1D-C17C-4953-B2EA-4B6E9BF02489}">
  <sheetPr>
    <tabColor theme="7" tint="0.59999389629810485"/>
  </sheetPr>
  <dimension ref="A1:C550"/>
  <sheetViews>
    <sheetView workbookViewId="0"/>
  </sheetViews>
  <sheetFormatPr defaultRowHeight="14.4" x14ac:dyDescent="0.3"/>
  <cols>
    <col min="1" max="1" width="46.88671875" bestFit="1" customWidth="1"/>
    <col min="2" max="2" width="9" bestFit="1" customWidth="1"/>
    <col min="3" max="3" width="13.6640625" customWidth="1"/>
  </cols>
  <sheetData>
    <row r="1" spans="1:3" x14ac:dyDescent="0.3">
      <c r="A1" s="5"/>
    </row>
    <row r="3" spans="1:3" x14ac:dyDescent="0.3">
      <c r="C3" s="12">
        <v>45061</v>
      </c>
    </row>
    <row r="4" spans="1:3" x14ac:dyDescent="0.3">
      <c r="C4" t="s">
        <v>843</v>
      </c>
    </row>
    <row r="5" spans="1:3" x14ac:dyDescent="0.3">
      <c r="A5" t="s">
        <v>18</v>
      </c>
      <c r="B5" t="s">
        <v>19</v>
      </c>
      <c r="C5">
        <v>53.81</v>
      </c>
    </row>
    <row r="6" spans="1:3" x14ac:dyDescent="0.3">
      <c r="A6" t="s">
        <v>20</v>
      </c>
      <c r="B6" t="s">
        <v>19</v>
      </c>
      <c r="C6">
        <v>25.41</v>
      </c>
    </row>
    <row r="7" spans="1:3" x14ac:dyDescent="0.3">
      <c r="A7" t="s">
        <v>21</v>
      </c>
      <c r="B7" t="s">
        <v>22</v>
      </c>
      <c r="C7">
        <v>58.2</v>
      </c>
    </row>
    <row r="8" spans="1:3" x14ac:dyDescent="0.3">
      <c r="A8" t="s">
        <v>23</v>
      </c>
      <c r="B8" t="s">
        <v>19</v>
      </c>
      <c r="C8">
        <v>28.11</v>
      </c>
    </row>
    <row r="9" spans="1:3" x14ac:dyDescent="0.3">
      <c r="A9" t="s">
        <v>647</v>
      </c>
      <c r="B9" t="s">
        <v>25</v>
      </c>
      <c r="C9">
        <v>35.479999999999997</v>
      </c>
    </row>
    <row r="10" spans="1:3" x14ac:dyDescent="0.3">
      <c r="A10" t="s">
        <v>24</v>
      </c>
      <c r="B10" t="s">
        <v>25</v>
      </c>
      <c r="C10">
        <v>13235.169082759599</v>
      </c>
    </row>
    <row r="11" spans="1:3" x14ac:dyDescent="0.3">
      <c r="A11" t="s">
        <v>26</v>
      </c>
      <c r="B11" t="s">
        <v>25</v>
      </c>
      <c r="C11">
        <v>6248.8351551371097</v>
      </c>
    </row>
    <row r="12" spans="1:3" x14ac:dyDescent="0.3">
      <c r="A12" t="s">
        <v>27</v>
      </c>
      <c r="B12" t="s">
        <v>25</v>
      </c>
      <c r="C12">
        <v>8728.6440854288794</v>
      </c>
    </row>
    <row r="13" spans="1:3" x14ac:dyDescent="0.3">
      <c r="A13" t="s">
        <v>28</v>
      </c>
      <c r="B13" t="s">
        <v>29</v>
      </c>
      <c r="C13">
        <v>246</v>
      </c>
    </row>
    <row r="14" spans="1:3" x14ac:dyDescent="0.3">
      <c r="A14" t="s">
        <v>30</v>
      </c>
      <c r="B14" t="s">
        <v>29</v>
      </c>
      <c r="C14">
        <v>395.76</v>
      </c>
    </row>
    <row r="15" spans="1:3" x14ac:dyDescent="0.3">
      <c r="A15" t="s">
        <v>31</v>
      </c>
      <c r="B15" t="s">
        <v>32</v>
      </c>
      <c r="C15">
        <v>1465.24410534249</v>
      </c>
    </row>
    <row r="16" spans="1:3" x14ac:dyDescent="0.3">
      <c r="A16" t="s">
        <v>648</v>
      </c>
      <c r="B16" t="s">
        <v>19</v>
      </c>
      <c r="C16">
        <v>67</v>
      </c>
    </row>
    <row r="17" spans="1:3" x14ac:dyDescent="0.3">
      <c r="A17" t="s">
        <v>33</v>
      </c>
    </row>
    <row r="18" spans="1:3" x14ac:dyDescent="0.3">
      <c r="A18" t="s">
        <v>34</v>
      </c>
      <c r="B18" t="s">
        <v>25</v>
      </c>
      <c r="C18">
        <v>6248.8351551371097</v>
      </c>
    </row>
    <row r="19" spans="1:3" x14ac:dyDescent="0.3">
      <c r="A19" t="s">
        <v>35</v>
      </c>
      <c r="B19" t="s">
        <v>25</v>
      </c>
      <c r="C19">
        <v>0</v>
      </c>
    </row>
    <row r="20" spans="1:3" x14ac:dyDescent="0.3">
      <c r="A20" t="s">
        <v>36</v>
      </c>
      <c r="B20" t="s">
        <v>25</v>
      </c>
      <c r="C20">
        <v>0</v>
      </c>
    </row>
    <row r="21" spans="1:3" x14ac:dyDescent="0.3">
      <c r="A21" t="s">
        <v>37</v>
      </c>
      <c r="B21" t="s">
        <v>25</v>
      </c>
      <c r="C21">
        <v>0</v>
      </c>
    </row>
    <row r="22" spans="1:3" x14ac:dyDescent="0.3">
      <c r="A22" t="s">
        <v>38</v>
      </c>
      <c r="B22" t="s">
        <v>25</v>
      </c>
      <c r="C22">
        <v>0</v>
      </c>
    </row>
    <row r="24" spans="1:3" x14ac:dyDescent="0.3">
      <c r="A24" t="s">
        <v>39</v>
      </c>
    </row>
    <row r="25" spans="1:3" x14ac:dyDescent="0.3">
      <c r="A25" t="s">
        <v>34</v>
      </c>
      <c r="B25" t="s">
        <v>25</v>
      </c>
      <c r="C25">
        <v>4309.5414863014503</v>
      </c>
    </row>
    <row r="26" spans="1:3" x14ac:dyDescent="0.3">
      <c r="A26" t="s">
        <v>35</v>
      </c>
      <c r="B26" t="s">
        <v>25</v>
      </c>
      <c r="C26">
        <v>0</v>
      </c>
    </row>
    <row r="27" spans="1:3" x14ac:dyDescent="0.3">
      <c r="A27" t="s">
        <v>36</v>
      </c>
      <c r="B27" t="s">
        <v>25</v>
      </c>
      <c r="C27">
        <v>0</v>
      </c>
    </row>
    <row r="28" spans="1:3" x14ac:dyDescent="0.3">
      <c r="A28" t="s">
        <v>37</v>
      </c>
      <c r="B28" t="s">
        <v>25</v>
      </c>
      <c r="C28">
        <v>0</v>
      </c>
    </row>
    <row r="29" spans="1:3" x14ac:dyDescent="0.3">
      <c r="A29" t="s">
        <v>38</v>
      </c>
      <c r="B29" t="s">
        <v>25</v>
      </c>
      <c r="C29">
        <v>0</v>
      </c>
    </row>
    <row r="31" spans="1:3" x14ac:dyDescent="0.3">
      <c r="A31" t="s">
        <v>0</v>
      </c>
    </row>
    <row r="32" spans="1:3" x14ac:dyDescent="0.3">
      <c r="A32" t="s">
        <v>40</v>
      </c>
      <c r="B32" t="s">
        <v>41</v>
      </c>
      <c r="C32">
        <v>0.1</v>
      </c>
    </row>
    <row r="33" spans="1:3" x14ac:dyDescent="0.3">
      <c r="A33" t="s">
        <v>42</v>
      </c>
      <c r="B33" t="s">
        <v>41</v>
      </c>
      <c r="C33">
        <v>0</v>
      </c>
    </row>
    <row r="34" spans="1:3" x14ac:dyDescent="0.3">
      <c r="A34" t="s">
        <v>43</v>
      </c>
      <c r="B34" t="s">
        <v>41</v>
      </c>
      <c r="C34">
        <v>0</v>
      </c>
    </row>
    <row r="35" spans="1:3" x14ac:dyDescent="0.3">
      <c r="A35" t="s">
        <v>44</v>
      </c>
      <c r="B35" t="s">
        <v>41</v>
      </c>
      <c r="C35">
        <v>0</v>
      </c>
    </row>
    <row r="36" spans="1:3" x14ac:dyDescent="0.3">
      <c r="A36" t="s">
        <v>45</v>
      </c>
      <c r="B36" t="s">
        <v>41</v>
      </c>
      <c r="C36">
        <v>0.8</v>
      </c>
    </row>
    <row r="37" spans="1:3" x14ac:dyDescent="0.3">
      <c r="A37" t="s">
        <v>46</v>
      </c>
      <c r="B37" t="s">
        <v>41</v>
      </c>
      <c r="C37">
        <v>0</v>
      </c>
    </row>
    <row r="38" spans="1:3" x14ac:dyDescent="0.3">
      <c r="A38" t="s">
        <v>47</v>
      </c>
      <c r="B38" t="s">
        <v>41</v>
      </c>
      <c r="C38">
        <v>1.34</v>
      </c>
    </row>
    <row r="39" spans="1:3" x14ac:dyDescent="0.3">
      <c r="A39" t="s">
        <v>48</v>
      </c>
      <c r="B39" t="s">
        <v>41</v>
      </c>
      <c r="C39">
        <v>0</v>
      </c>
    </row>
    <row r="41" spans="1:3" x14ac:dyDescent="0.3">
      <c r="A41" t="s">
        <v>49</v>
      </c>
    </row>
    <row r="42" spans="1:3" x14ac:dyDescent="0.3">
      <c r="A42" t="s">
        <v>50</v>
      </c>
      <c r="B42" t="s">
        <v>25</v>
      </c>
      <c r="C42">
        <v>4309.5414863014603</v>
      </c>
    </row>
    <row r="43" spans="1:3" x14ac:dyDescent="0.3">
      <c r="A43" t="s">
        <v>51</v>
      </c>
      <c r="B43" t="s">
        <v>25</v>
      </c>
      <c r="C43">
        <v>1643.6414418127599</v>
      </c>
    </row>
    <row r="44" spans="1:3" x14ac:dyDescent="0.3">
      <c r="A44" t="s">
        <v>52</v>
      </c>
      <c r="B44" t="s">
        <v>25</v>
      </c>
      <c r="C44">
        <v>54.522313493012497</v>
      </c>
    </row>
    <row r="45" spans="1:3" x14ac:dyDescent="0.3">
      <c r="A45" t="s">
        <v>53</v>
      </c>
      <c r="B45" t="s">
        <v>25</v>
      </c>
      <c r="C45">
        <v>586.17015951440203</v>
      </c>
    </row>
    <row r="46" spans="1:3" x14ac:dyDescent="0.3">
      <c r="A46" t="s">
        <v>54</v>
      </c>
      <c r="B46" t="s">
        <v>25</v>
      </c>
      <c r="C46">
        <v>0</v>
      </c>
    </row>
    <row r="47" spans="1:3" x14ac:dyDescent="0.3">
      <c r="A47" t="s">
        <v>55</v>
      </c>
      <c r="B47" t="s">
        <v>25</v>
      </c>
    </row>
    <row r="48" spans="1:3" x14ac:dyDescent="0.3">
      <c r="A48" t="s">
        <v>56</v>
      </c>
      <c r="B48" t="s">
        <v>25</v>
      </c>
    </row>
    <row r="49" spans="1:3" x14ac:dyDescent="0.3">
      <c r="A49" t="s">
        <v>57</v>
      </c>
      <c r="B49" t="s">
        <v>25</v>
      </c>
      <c r="C49">
        <v>1855.90724637681</v>
      </c>
    </row>
    <row r="50" spans="1:3" x14ac:dyDescent="0.3">
      <c r="A50" t="s">
        <v>58</v>
      </c>
      <c r="B50" t="s">
        <v>25</v>
      </c>
    </row>
    <row r="51" spans="1:3" x14ac:dyDescent="0.3">
      <c r="A51" t="s">
        <v>59</v>
      </c>
      <c r="B51" t="s">
        <v>25</v>
      </c>
      <c r="C51">
        <v>169.30032510447199</v>
      </c>
    </row>
    <row r="52" spans="1:3" x14ac:dyDescent="0.3">
      <c r="A52" t="s">
        <v>649</v>
      </c>
      <c r="B52" t="s">
        <v>25</v>
      </c>
    </row>
    <row r="53" spans="1:3" x14ac:dyDescent="0.3">
      <c r="A53" t="s">
        <v>60</v>
      </c>
      <c r="B53" t="s">
        <v>25</v>
      </c>
      <c r="C53">
        <v>0</v>
      </c>
    </row>
    <row r="54" spans="1:3" x14ac:dyDescent="0.3">
      <c r="A54" t="s">
        <v>61</v>
      </c>
      <c r="B54" t="s">
        <v>25</v>
      </c>
      <c r="C54">
        <v>0</v>
      </c>
    </row>
    <row r="56" spans="1:3" x14ac:dyDescent="0.3">
      <c r="A56" t="s">
        <v>62</v>
      </c>
    </row>
    <row r="57" spans="1:3" x14ac:dyDescent="0.3">
      <c r="A57" t="s">
        <v>63</v>
      </c>
      <c r="B57" t="s">
        <v>25</v>
      </c>
      <c r="C57">
        <v>1698.1637553057701</v>
      </c>
    </row>
    <row r="58" spans="1:3" x14ac:dyDescent="0.3">
      <c r="A58" t="s">
        <v>64</v>
      </c>
      <c r="B58" t="s">
        <v>25</v>
      </c>
      <c r="C58">
        <v>7939.8921305897302</v>
      </c>
    </row>
    <row r="59" spans="1:3" x14ac:dyDescent="0.3">
      <c r="A59" t="s">
        <v>65</v>
      </c>
      <c r="B59" t="s">
        <v>25</v>
      </c>
      <c r="C59">
        <v>7939.8921305897302</v>
      </c>
    </row>
    <row r="60" spans="1:3" x14ac:dyDescent="0.3">
      <c r="A60" t="s">
        <v>66</v>
      </c>
      <c r="B60" t="s">
        <v>25</v>
      </c>
      <c r="C60">
        <v>7785.28578030893</v>
      </c>
    </row>
    <row r="61" spans="1:3" x14ac:dyDescent="0.3">
      <c r="A61" t="s">
        <v>67</v>
      </c>
      <c r="B61" t="s">
        <v>25</v>
      </c>
      <c r="C61">
        <v>6769.8137220077697</v>
      </c>
    </row>
    <row r="62" spans="1:3" x14ac:dyDescent="0.3">
      <c r="A62" t="s">
        <v>68</v>
      </c>
      <c r="B62" t="s">
        <v>25</v>
      </c>
      <c r="C62">
        <v>6913.1273232560998</v>
      </c>
    </row>
    <row r="64" spans="1:3" x14ac:dyDescent="0.3">
      <c r="A64" t="s">
        <v>69</v>
      </c>
      <c r="B64" t="s">
        <v>25</v>
      </c>
      <c r="C64">
        <v>1015.47205830116</v>
      </c>
    </row>
    <row r="65" spans="1:3" x14ac:dyDescent="0.3">
      <c r="A65" t="s">
        <v>70</v>
      </c>
      <c r="B65" t="s">
        <v>25</v>
      </c>
      <c r="C65">
        <v>154.60635028079699</v>
      </c>
    </row>
    <row r="66" spans="1:3" x14ac:dyDescent="0.3">
      <c r="A66" t="s">
        <v>71</v>
      </c>
      <c r="B66" t="s">
        <v>25</v>
      </c>
      <c r="C66">
        <v>154.60635028079699</v>
      </c>
    </row>
    <row r="67" spans="1:3" x14ac:dyDescent="0.3">
      <c r="A67" t="s">
        <v>72</v>
      </c>
      <c r="B67" t="s">
        <v>25</v>
      </c>
      <c r="C67">
        <v>0</v>
      </c>
    </row>
    <row r="68" spans="1:3" x14ac:dyDescent="0.3">
      <c r="A68" t="s">
        <v>73</v>
      </c>
      <c r="B68" t="s">
        <v>25</v>
      </c>
      <c r="C68">
        <v>0</v>
      </c>
    </row>
    <row r="70" spans="1:3" x14ac:dyDescent="0.3">
      <c r="A70" t="s">
        <v>1</v>
      </c>
    </row>
    <row r="71" spans="1:3" x14ac:dyDescent="0.3">
      <c r="A71" t="s">
        <v>74</v>
      </c>
      <c r="B71" t="s">
        <v>25</v>
      </c>
    </row>
    <row r="72" spans="1:3" x14ac:dyDescent="0.3">
      <c r="A72" t="s">
        <v>75</v>
      </c>
      <c r="B72" t="s">
        <v>25</v>
      </c>
    </row>
    <row r="73" spans="1:3" x14ac:dyDescent="0.3">
      <c r="A73" t="s">
        <v>76</v>
      </c>
      <c r="B73" t="s">
        <v>25</v>
      </c>
    </row>
    <row r="74" spans="1:3" x14ac:dyDescent="0.3">
      <c r="A74" t="s">
        <v>77</v>
      </c>
      <c r="B74" t="s">
        <v>25</v>
      </c>
    </row>
    <row r="75" spans="1:3" x14ac:dyDescent="0.3">
      <c r="A75" t="s">
        <v>78</v>
      </c>
      <c r="B75" t="s">
        <v>25</v>
      </c>
      <c r="C75">
        <v>522.99662712451504</v>
      </c>
    </row>
    <row r="76" spans="1:3" x14ac:dyDescent="0.3">
      <c r="A76" t="s">
        <v>79</v>
      </c>
      <c r="B76" t="s">
        <v>25</v>
      </c>
      <c r="C76">
        <v>522.93098048311401</v>
      </c>
    </row>
    <row r="78" spans="1:3" x14ac:dyDescent="0.3">
      <c r="A78" t="s">
        <v>80</v>
      </c>
      <c r="B78" t="s">
        <v>25</v>
      </c>
    </row>
    <row r="79" spans="1:3" x14ac:dyDescent="0.3">
      <c r="A79" t="s">
        <v>81</v>
      </c>
      <c r="B79" t="s">
        <v>25</v>
      </c>
    </row>
    <row r="80" spans="1:3" x14ac:dyDescent="0.3">
      <c r="A80" t="s">
        <v>82</v>
      </c>
      <c r="B80" t="s">
        <v>25</v>
      </c>
    </row>
    <row r="81" spans="1:3" x14ac:dyDescent="0.3">
      <c r="A81" t="s">
        <v>83</v>
      </c>
      <c r="B81" t="s">
        <v>25</v>
      </c>
    </row>
    <row r="82" spans="1:3" x14ac:dyDescent="0.3">
      <c r="A82" t="s">
        <v>84</v>
      </c>
      <c r="B82" t="s">
        <v>25</v>
      </c>
    </row>
    <row r="84" spans="1:3" x14ac:dyDescent="0.3">
      <c r="A84" t="s">
        <v>85</v>
      </c>
    </row>
    <row r="85" spans="1:3" x14ac:dyDescent="0.3">
      <c r="A85" t="s">
        <v>86</v>
      </c>
      <c r="B85" t="s">
        <v>25</v>
      </c>
      <c r="C85">
        <v>1855.90724637681</v>
      </c>
    </row>
    <row r="86" spans="1:3" x14ac:dyDescent="0.3">
      <c r="A86" t="s">
        <v>87</v>
      </c>
      <c r="B86" t="s">
        <v>25</v>
      </c>
      <c r="C86">
        <v>4342.8229565217298</v>
      </c>
    </row>
    <row r="87" spans="1:3" x14ac:dyDescent="0.3">
      <c r="A87" t="s">
        <v>88</v>
      </c>
      <c r="B87" t="s">
        <v>25</v>
      </c>
      <c r="C87">
        <v>4342.8229565217298</v>
      </c>
    </row>
    <row r="88" spans="1:3" x14ac:dyDescent="0.3">
      <c r="A88" t="s">
        <v>89</v>
      </c>
      <c r="B88" t="s">
        <v>25</v>
      </c>
      <c r="C88">
        <v>4342.8229565217298</v>
      </c>
    </row>
    <row r="89" spans="1:3" x14ac:dyDescent="0.3">
      <c r="A89" t="s">
        <v>90</v>
      </c>
      <c r="B89" t="s">
        <v>25</v>
      </c>
      <c r="C89">
        <v>3201.44</v>
      </c>
    </row>
    <row r="91" spans="1:3" x14ac:dyDescent="0.3">
      <c r="A91" t="s">
        <v>91</v>
      </c>
      <c r="B91" t="s">
        <v>25</v>
      </c>
    </row>
    <row r="92" spans="1:3" x14ac:dyDescent="0.3">
      <c r="A92" t="s">
        <v>92</v>
      </c>
      <c r="B92" t="s">
        <v>25</v>
      </c>
      <c r="C92">
        <v>1141.38295652173</v>
      </c>
    </row>
    <row r="93" spans="1:3" x14ac:dyDescent="0.3">
      <c r="A93" t="s">
        <v>93</v>
      </c>
      <c r="B93" t="s">
        <v>25</v>
      </c>
    </row>
    <row r="94" spans="1:3" x14ac:dyDescent="0.3">
      <c r="A94" t="s">
        <v>94</v>
      </c>
      <c r="B94" t="s">
        <v>25</v>
      </c>
    </row>
    <row r="95" spans="1:3" x14ac:dyDescent="0.3">
      <c r="A95" t="s">
        <v>95</v>
      </c>
      <c r="B95" t="s">
        <v>25</v>
      </c>
    </row>
    <row r="96" spans="1:3" x14ac:dyDescent="0.3">
      <c r="A96" t="s">
        <v>96</v>
      </c>
      <c r="B96" t="s">
        <v>25</v>
      </c>
    </row>
    <row r="99" spans="1:3" x14ac:dyDescent="0.3">
      <c r="A99" t="s">
        <v>97</v>
      </c>
      <c r="B99" t="s">
        <v>25</v>
      </c>
      <c r="C99">
        <v>169.30032510447199</v>
      </c>
    </row>
    <row r="100" spans="1:3" x14ac:dyDescent="0.3">
      <c r="A100" t="s">
        <v>98</v>
      </c>
      <c r="B100" t="s">
        <v>25</v>
      </c>
    </row>
    <row r="101" spans="1:3" x14ac:dyDescent="0.3">
      <c r="A101" t="s">
        <v>99</v>
      </c>
      <c r="B101" t="s">
        <v>25</v>
      </c>
      <c r="C101">
        <v>0</v>
      </c>
    </row>
    <row r="103" spans="1:3" x14ac:dyDescent="0.3">
      <c r="A103" t="s">
        <v>100</v>
      </c>
      <c r="B103" t="s">
        <v>101</v>
      </c>
      <c r="C103">
        <v>12</v>
      </c>
    </row>
    <row r="104" spans="1:3" x14ac:dyDescent="0.3">
      <c r="A104" t="s">
        <v>102</v>
      </c>
      <c r="B104" t="s">
        <v>101</v>
      </c>
    </row>
    <row r="106" spans="1:3" x14ac:dyDescent="0.3">
      <c r="A106" t="s">
        <v>103</v>
      </c>
    </row>
    <row r="107" spans="1:3" x14ac:dyDescent="0.3">
      <c r="A107" t="s">
        <v>104</v>
      </c>
      <c r="B107" t="s">
        <v>25</v>
      </c>
      <c r="C107">
        <v>1724.1774253106</v>
      </c>
    </row>
    <row r="108" spans="1:3" x14ac:dyDescent="0.3">
      <c r="A108" t="s">
        <v>105</v>
      </c>
      <c r="B108" t="s">
        <v>25</v>
      </c>
      <c r="C108">
        <v>1215.36850219851</v>
      </c>
    </row>
    <row r="109" spans="1:3" x14ac:dyDescent="0.3">
      <c r="A109" t="s">
        <v>106</v>
      </c>
      <c r="B109" t="s">
        <v>25</v>
      </c>
      <c r="C109">
        <v>757.21545670513797</v>
      </c>
    </row>
    <row r="110" spans="1:3" x14ac:dyDescent="0.3">
      <c r="A110" t="s">
        <v>107</v>
      </c>
      <c r="B110" t="s">
        <v>25</v>
      </c>
      <c r="C110">
        <v>197.61470248963801</v>
      </c>
    </row>
    <row r="111" spans="1:3" x14ac:dyDescent="0.3">
      <c r="A111" t="s">
        <v>108</v>
      </c>
      <c r="B111" t="s">
        <v>25</v>
      </c>
      <c r="C111">
        <v>4.7217694598781996</v>
      </c>
    </row>
    <row r="112" spans="1:3" x14ac:dyDescent="0.3">
      <c r="A112" t="s">
        <v>109</v>
      </c>
      <c r="B112" t="s">
        <v>25</v>
      </c>
      <c r="C112">
        <v>0</v>
      </c>
    </row>
    <row r="113" spans="1:3" x14ac:dyDescent="0.3">
      <c r="A113" t="s">
        <v>110</v>
      </c>
      <c r="B113" t="s">
        <v>25</v>
      </c>
      <c r="C113">
        <v>0</v>
      </c>
    </row>
    <row r="114" spans="1:3" x14ac:dyDescent="0.3">
      <c r="A114" t="s">
        <v>111</v>
      </c>
      <c r="B114" t="s">
        <v>25</v>
      </c>
      <c r="C114">
        <v>0</v>
      </c>
    </row>
    <row r="115" spans="1:3" x14ac:dyDescent="0.3">
      <c r="A115" t="s">
        <v>112</v>
      </c>
      <c r="B115" t="s">
        <v>25</v>
      </c>
      <c r="C115">
        <v>3.42650135414635</v>
      </c>
    </row>
    <row r="116" spans="1:3" x14ac:dyDescent="0.3">
      <c r="A116" t="s">
        <v>113</v>
      </c>
      <c r="B116" t="s">
        <v>25</v>
      </c>
      <c r="C116">
        <v>351.407649498647</v>
      </c>
    </row>
    <row r="117" spans="1:3" x14ac:dyDescent="0.3">
      <c r="A117" t="s">
        <v>114</v>
      </c>
      <c r="B117" t="s">
        <v>25</v>
      </c>
      <c r="C117">
        <v>917.70062123675996</v>
      </c>
    </row>
    <row r="118" spans="1:3" x14ac:dyDescent="0.3">
      <c r="A118" t="s">
        <v>115</v>
      </c>
      <c r="B118" t="s">
        <v>25</v>
      </c>
      <c r="C118">
        <v>1598.1810937544401</v>
      </c>
    </row>
    <row r="120" spans="1:3" x14ac:dyDescent="0.3">
      <c r="A120" t="s">
        <v>116</v>
      </c>
    </row>
    <row r="121" spans="1:3" x14ac:dyDescent="0.3">
      <c r="A121" t="s">
        <v>104</v>
      </c>
      <c r="B121" t="s">
        <v>25</v>
      </c>
      <c r="C121">
        <v>1759.5139690357901</v>
      </c>
    </row>
    <row r="122" spans="1:3" x14ac:dyDescent="0.3">
      <c r="A122" t="s">
        <v>105</v>
      </c>
      <c r="B122" t="s">
        <v>25</v>
      </c>
      <c r="C122">
        <v>1239.6917813037501</v>
      </c>
    </row>
    <row r="123" spans="1:3" x14ac:dyDescent="0.3">
      <c r="A123" t="s">
        <v>106</v>
      </c>
      <c r="B123" t="s">
        <v>25</v>
      </c>
      <c r="C123">
        <v>778.74950404981303</v>
      </c>
    </row>
    <row r="124" spans="1:3" x14ac:dyDescent="0.3">
      <c r="A124" t="s">
        <v>107</v>
      </c>
      <c r="B124" t="s">
        <v>25</v>
      </c>
      <c r="C124">
        <v>203.58526529744</v>
      </c>
    </row>
    <row r="125" spans="1:3" x14ac:dyDescent="0.3">
      <c r="A125" t="s">
        <v>108</v>
      </c>
      <c r="B125" t="s">
        <v>25</v>
      </c>
      <c r="C125">
        <v>4.73068802764009</v>
      </c>
    </row>
    <row r="126" spans="1:3" x14ac:dyDescent="0.3">
      <c r="A126" t="s">
        <v>109</v>
      </c>
      <c r="B126" t="s">
        <v>25</v>
      </c>
      <c r="C126">
        <v>0</v>
      </c>
    </row>
    <row r="127" spans="1:3" x14ac:dyDescent="0.3">
      <c r="A127" t="s">
        <v>110</v>
      </c>
      <c r="B127" t="s">
        <v>25</v>
      </c>
      <c r="C127">
        <v>0</v>
      </c>
    </row>
    <row r="128" spans="1:3" x14ac:dyDescent="0.3">
      <c r="A128" t="s">
        <v>111</v>
      </c>
      <c r="B128" t="s">
        <v>25</v>
      </c>
      <c r="C128">
        <v>0</v>
      </c>
    </row>
    <row r="129" spans="1:3" x14ac:dyDescent="0.3">
      <c r="A129" t="s">
        <v>112</v>
      </c>
      <c r="B129" t="s">
        <v>25</v>
      </c>
      <c r="C129">
        <v>3.42650135414635</v>
      </c>
    </row>
    <row r="130" spans="1:3" x14ac:dyDescent="0.3">
      <c r="A130" t="s">
        <v>113</v>
      </c>
      <c r="B130" t="s">
        <v>25</v>
      </c>
      <c r="C130">
        <v>358.616793893119</v>
      </c>
    </row>
    <row r="131" spans="1:3" x14ac:dyDescent="0.3">
      <c r="A131" t="s">
        <v>114</v>
      </c>
      <c r="B131" t="s">
        <v>25</v>
      </c>
      <c r="C131">
        <v>935.36951518425303</v>
      </c>
    </row>
    <row r="132" spans="1:3" x14ac:dyDescent="0.3">
      <c r="A132" t="s">
        <v>115</v>
      </c>
      <c r="B132" t="s">
        <v>25</v>
      </c>
      <c r="C132">
        <v>1629.44330511013</v>
      </c>
    </row>
    <row r="134" spans="1:3" x14ac:dyDescent="0.3">
      <c r="A134" t="s">
        <v>117</v>
      </c>
    </row>
    <row r="135" spans="1:3" x14ac:dyDescent="0.3">
      <c r="A135" t="s">
        <v>104</v>
      </c>
      <c r="B135" t="s">
        <v>25</v>
      </c>
      <c r="C135">
        <v>1584.8758453790799</v>
      </c>
    </row>
    <row r="136" spans="1:3" x14ac:dyDescent="0.3">
      <c r="A136" t="s">
        <v>105</v>
      </c>
      <c r="B136" t="s">
        <v>25</v>
      </c>
      <c r="C136">
        <v>1272.9571802497401</v>
      </c>
    </row>
    <row r="137" spans="1:3" x14ac:dyDescent="0.3">
      <c r="A137" t="s">
        <v>106</v>
      </c>
      <c r="B137" t="s">
        <v>25</v>
      </c>
      <c r="C137">
        <v>1337.5938926982301</v>
      </c>
    </row>
    <row r="138" spans="1:3" x14ac:dyDescent="0.3">
      <c r="A138" t="s">
        <v>107</v>
      </c>
      <c r="B138" t="s">
        <v>25</v>
      </c>
      <c r="C138">
        <v>1040.0723800042699</v>
      </c>
    </row>
    <row r="139" spans="1:3" x14ac:dyDescent="0.3">
      <c r="A139" t="s">
        <v>108</v>
      </c>
      <c r="B139" t="s">
        <v>25</v>
      </c>
      <c r="C139">
        <v>647.110147084917</v>
      </c>
    </row>
    <row r="140" spans="1:3" x14ac:dyDescent="0.3">
      <c r="A140" t="s">
        <v>109</v>
      </c>
      <c r="B140" t="s">
        <v>25</v>
      </c>
      <c r="C140">
        <v>513.25810718628497</v>
      </c>
    </row>
    <row r="141" spans="1:3" x14ac:dyDescent="0.3">
      <c r="A141" t="s">
        <v>110</v>
      </c>
      <c r="B141" t="s">
        <v>25</v>
      </c>
      <c r="C141">
        <v>377.64631908859297</v>
      </c>
    </row>
    <row r="142" spans="1:3" x14ac:dyDescent="0.3">
      <c r="A142" t="s">
        <v>111</v>
      </c>
      <c r="B142" t="s">
        <v>25</v>
      </c>
      <c r="C142">
        <v>348.32236996984301</v>
      </c>
    </row>
    <row r="143" spans="1:3" x14ac:dyDescent="0.3">
      <c r="A143" t="s">
        <v>112</v>
      </c>
      <c r="B143" t="s">
        <v>25</v>
      </c>
      <c r="C143">
        <v>559.83724121980299</v>
      </c>
    </row>
    <row r="144" spans="1:3" x14ac:dyDescent="0.3">
      <c r="A144" t="s">
        <v>113</v>
      </c>
      <c r="B144" t="s">
        <v>25</v>
      </c>
      <c r="C144">
        <v>989.82532937723295</v>
      </c>
    </row>
    <row r="145" spans="1:3" x14ac:dyDescent="0.3">
      <c r="A145" t="s">
        <v>114</v>
      </c>
      <c r="B145" t="s">
        <v>25</v>
      </c>
      <c r="C145">
        <v>1139.1099459690099</v>
      </c>
    </row>
    <row r="146" spans="1:3" x14ac:dyDescent="0.3">
      <c r="A146" t="s">
        <v>115</v>
      </c>
      <c r="B146" t="s">
        <v>25</v>
      </c>
      <c r="C146">
        <v>1480.0589678005399</v>
      </c>
    </row>
    <row r="148" spans="1:3" x14ac:dyDescent="0.3">
      <c r="A148" t="s">
        <v>118</v>
      </c>
    </row>
    <row r="149" spans="1:3" x14ac:dyDescent="0.3">
      <c r="A149" t="s">
        <v>104</v>
      </c>
      <c r="B149" t="s">
        <v>25</v>
      </c>
      <c r="C149">
        <v>830.94719187609905</v>
      </c>
    </row>
    <row r="150" spans="1:3" x14ac:dyDescent="0.3">
      <c r="A150" t="s">
        <v>105</v>
      </c>
      <c r="B150" t="s">
        <v>25</v>
      </c>
      <c r="C150">
        <v>803.55128202662695</v>
      </c>
    </row>
    <row r="151" spans="1:3" x14ac:dyDescent="0.3">
      <c r="A151" t="s">
        <v>106</v>
      </c>
      <c r="B151" t="s">
        <v>25</v>
      </c>
      <c r="C151">
        <v>671.77750734590097</v>
      </c>
    </row>
    <row r="152" spans="1:3" x14ac:dyDescent="0.3">
      <c r="A152" t="s">
        <v>107</v>
      </c>
      <c r="B152" t="s">
        <v>25</v>
      </c>
      <c r="C152">
        <v>499.75408439843198</v>
      </c>
    </row>
    <row r="153" spans="1:3" x14ac:dyDescent="0.3">
      <c r="A153" t="s">
        <v>108</v>
      </c>
      <c r="B153" t="s">
        <v>25</v>
      </c>
      <c r="C153">
        <v>247.69656329306301</v>
      </c>
    </row>
    <row r="154" spans="1:3" x14ac:dyDescent="0.3">
      <c r="A154" t="s">
        <v>109</v>
      </c>
      <c r="B154" t="s">
        <v>25</v>
      </c>
      <c r="C154">
        <v>169.067278613833</v>
      </c>
    </row>
    <row r="155" spans="1:3" x14ac:dyDescent="0.3">
      <c r="A155" t="s">
        <v>110</v>
      </c>
      <c r="B155" t="s">
        <v>25</v>
      </c>
      <c r="C155">
        <v>84.727106763188402</v>
      </c>
    </row>
    <row r="156" spans="1:3" x14ac:dyDescent="0.3">
      <c r="A156" t="s">
        <v>111</v>
      </c>
      <c r="B156" t="s">
        <v>25</v>
      </c>
      <c r="C156">
        <v>64.218571655519</v>
      </c>
    </row>
    <row r="157" spans="1:3" x14ac:dyDescent="0.3">
      <c r="A157" t="s">
        <v>112</v>
      </c>
      <c r="B157" t="s">
        <v>25</v>
      </c>
      <c r="C157">
        <v>188.06741683546699</v>
      </c>
    </row>
    <row r="158" spans="1:3" x14ac:dyDescent="0.3">
      <c r="A158" t="s">
        <v>113</v>
      </c>
      <c r="B158" t="s">
        <v>25</v>
      </c>
      <c r="C158">
        <v>432.537250274879</v>
      </c>
    </row>
    <row r="159" spans="1:3" x14ac:dyDescent="0.3">
      <c r="A159" t="s">
        <v>114</v>
      </c>
      <c r="B159" t="s">
        <v>25</v>
      </c>
      <c r="C159">
        <v>528.57941588181802</v>
      </c>
    </row>
    <row r="160" spans="1:3" x14ac:dyDescent="0.3">
      <c r="A160" t="s">
        <v>115</v>
      </c>
      <c r="B160" t="s">
        <v>25</v>
      </c>
      <c r="C160">
        <v>731.816896237332</v>
      </c>
    </row>
    <row r="162" spans="1:3" x14ac:dyDescent="0.3">
      <c r="A162" t="s">
        <v>119</v>
      </c>
    </row>
    <row r="163" spans="1:3" x14ac:dyDescent="0.3">
      <c r="A163" t="s">
        <v>104</v>
      </c>
      <c r="B163" t="s">
        <v>25</v>
      </c>
      <c r="C163">
        <v>500.86079999999998</v>
      </c>
    </row>
    <row r="164" spans="1:3" x14ac:dyDescent="0.3">
      <c r="A164" t="s">
        <v>105</v>
      </c>
      <c r="B164" t="s">
        <v>25</v>
      </c>
      <c r="C164">
        <v>452.3904</v>
      </c>
    </row>
    <row r="165" spans="1:3" x14ac:dyDescent="0.3">
      <c r="A165" t="s">
        <v>106</v>
      </c>
      <c r="B165" t="s">
        <v>25</v>
      </c>
      <c r="C165">
        <v>500.86079999999998</v>
      </c>
    </row>
    <row r="166" spans="1:3" x14ac:dyDescent="0.3">
      <c r="A166" t="s">
        <v>107</v>
      </c>
      <c r="B166" t="s">
        <v>25</v>
      </c>
      <c r="C166">
        <v>484.70400000000001</v>
      </c>
    </row>
    <row r="167" spans="1:3" x14ac:dyDescent="0.3">
      <c r="A167" t="s">
        <v>108</v>
      </c>
      <c r="B167" t="s">
        <v>25</v>
      </c>
      <c r="C167">
        <v>500.86079999999998</v>
      </c>
    </row>
    <row r="168" spans="1:3" x14ac:dyDescent="0.3">
      <c r="A168" t="s">
        <v>109</v>
      </c>
      <c r="B168" t="s">
        <v>25</v>
      </c>
      <c r="C168">
        <v>484.70400000000001</v>
      </c>
    </row>
    <row r="169" spans="1:3" x14ac:dyDescent="0.3">
      <c r="A169" t="s">
        <v>110</v>
      </c>
      <c r="B169" t="s">
        <v>25</v>
      </c>
      <c r="C169">
        <v>500.86079999999998</v>
      </c>
    </row>
    <row r="170" spans="1:3" x14ac:dyDescent="0.3">
      <c r="A170" t="s">
        <v>111</v>
      </c>
      <c r="B170" t="s">
        <v>25</v>
      </c>
      <c r="C170">
        <v>500.86079999999998</v>
      </c>
    </row>
    <row r="171" spans="1:3" x14ac:dyDescent="0.3">
      <c r="A171" t="s">
        <v>112</v>
      </c>
      <c r="B171" t="s">
        <v>25</v>
      </c>
      <c r="C171">
        <v>484.70400000000001</v>
      </c>
    </row>
    <row r="172" spans="1:3" x14ac:dyDescent="0.3">
      <c r="A172" t="s">
        <v>113</v>
      </c>
      <c r="B172" t="s">
        <v>25</v>
      </c>
      <c r="C172">
        <v>500.86079999999998</v>
      </c>
    </row>
    <row r="173" spans="1:3" x14ac:dyDescent="0.3">
      <c r="A173" t="s">
        <v>114</v>
      </c>
      <c r="B173" t="s">
        <v>25</v>
      </c>
      <c r="C173">
        <v>484.70400000000001</v>
      </c>
    </row>
    <row r="174" spans="1:3" x14ac:dyDescent="0.3">
      <c r="A174" t="s">
        <v>115</v>
      </c>
      <c r="B174" t="s">
        <v>25</v>
      </c>
      <c r="C174">
        <v>500.86079999999998</v>
      </c>
    </row>
    <row r="176" spans="1:3" x14ac:dyDescent="0.3">
      <c r="A176" t="s">
        <v>120</v>
      </c>
    </row>
    <row r="177" spans="1:3" x14ac:dyDescent="0.3">
      <c r="A177" t="s">
        <v>104</v>
      </c>
      <c r="B177" t="s">
        <v>25</v>
      </c>
      <c r="C177">
        <v>155.47713920568</v>
      </c>
    </row>
    <row r="178" spans="1:3" x14ac:dyDescent="0.3">
      <c r="A178" t="s">
        <v>105</v>
      </c>
      <c r="B178" t="s">
        <v>25</v>
      </c>
      <c r="C178">
        <v>385.25820332832001</v>
      </c>
    </row>
    <row r="179" spans="1:3" x14ac:dyDescent="0.3">
      <c r="A179" t="s">
        <v>106</v>
      </c>
      <c r="B179" t="s">
        <v>25</v>
      </c>
      <c r="C179">
        <v>743.15800553651104</v>
      </c>
    </row>
    <row r="180" spans="1:3" x14ac:dyDescent="0.3">
      <c r="A180" t="s">
        <v>107</v>
      </c>
      <c r="B180" t="s">
        <v>25</v>
      </c>
      <c r="C180">
        <v>1008.43987136359</v>
      </c>
    </row>
    <row r="181" spans="1:3" x14ac:dyDescent="0.3">
      <c r="A181" t="s">
        <v>108</v>
      </c>
      <c r="B181" t="s">
        <v>25</v>
      </c>
      <c r="C181">
        <v>1115.0704371476099</v>
      </c>
    </row>
    <row r="182" spans="1:3" x14ac:dyDescent="0.3">
      <c r="A182" t="s">
        <v>109</v>
      </c>
      <c r="B182" t="s">
        <v>25</v>
      </c>
      <c r="C182">
        <v>1132.31475555511</v>
      </c>
    </row>
    <row r="183" spans="1:3" x14ac:dyDescent="0.3">
      <c r="A183" t="s">
        <v>110</v>
      </c>
      <c r="B183" t="s">
        <v>25</v>
      </c>
      <c r="C183">
        <v>1102.9618624311699</v>
      </c>
    </row>
    <row r="184" spans="1:3" x14ac:dyDescent="0.3">
      <c r="A184" t="s">
        <v>111</v>
      </c>
      <c r="B184" t="s">
        <v>25</v>
      </c>
      <c r="C184">
        <v>1105.4058222716601</v>
      </c>
    </row>
    <row r="185" spans="1:3" x14ac:dyDescent="0.3">
      <c r="A185" t="s">
        <v>112</v>
      </c>
      <c r="B185" t="s">
        <v>25</v>
      </c>
      <c r="C185">
        <v>883.14844012588799</v>
      </c>
    </row>
    <row r="186" spans="1:3" x14ac:dyDescent="0.3">
      <c r="A186" t="s">
        <v>113</v>
      </c>
      <c r="B186" t="s">
        <v>25</v>
      </c>
      <c r="C186">
        <v>603.81704641045803</v>
      </c>
    </row>
    <row r="187" spans="1:3" x14ac:dyDescent="0.3">
      <c r="A187" t="s">
        <v>114</v>
      </c>
      <c r="B187" t="s">
        <v>25</v>
      </c>
      <c r="C187">
        <v>248.4422698608</v>
      </c>
    </row>
    <row r="188" spans="1:3" x14ac:dyDescent="0.3">
      <c r="A188" t="s">
        <v>115</v>
      </c>
      <c r="B188" t="s">
        <v>25</v>
      </c>
      <c r="C188">
        <v>81.590130732239999</v>
      </c>
    </row>
    <row r="190" spans="1:3" x14ac:dyDescent="0.3">
      <c r="A190" t="s">
        <v>121</v>
      </c>
    </row>
    <row r="191" spans="1:3" x14ac:dyDescent="0.3">
      <c r="A191" t="s">
        <v>104</v>
      </c>
      <c r="B191" t="s">
        <v>122</v>
      </c>
      <c r="C191">
        <v>162.13455856859301</v>
      </c>
    </row>
    <row r="192" spans="1:3" x14ac:dyDescent="0.3">
      <c r="A192" t="s">
        <v>105</v>
      </c>
      <c r="B192" t="s">
        <v>122</v>
      </c>
      <c r="C192">
        <v>161.570953150089</v>
      </c>
    </row>
    <row r="193" spans="1:3" x14ac:dyDescent="0.3">
      <c r="A193" t="s">
        <v>106</v>
      </c>
      <c r="B193" t="s">
        <v>122</v>
      </c>
      <c r="C193">
        <v>160.03115451131501</v>
      </c>
    </row>
    <row r="194" spans="1:3" x14ac:dyDescent="0.3">
      <c r="A194" t="s">
        <v>107</v>
      </c>
      <c r="B194" t="s">
        <v>122</v>
      </c>
      <c r="C194">
        <v>157.92775045403701</v>
      </c>
    </row>
    <row r="195" spans="1:3" x14ac:dyDescent="0.3">
      <c r="A195" t="s">
        <v>108</v>
      </c>
      <c r="B195" t="s">
        <v>122</v>
      </c>
      <c r="C195">
        <v>155.82434639675901</v>
      </c>
    </row>
    <row r="196" spans="1:3" x14ac:dyDescent="0.3">
      <c r="A196" t="s">
        <v>109</v>
      </c>
      <c r="B196" t="s">
        <v>122</v>
      </c>
      <c r="C196">
        <v>154.28454775798599</v>
      </c>
    </row>
    <row r="197" spans="1:3" x14ac:dyDescent="0.3">
      <c r="A197" t="s">
        <v>110</v>
      </c>
      <c r="B197" t="s">
        <v>122</v>
      </c>
      <c r="C197">
        <v>153.72094233948201</v>
      </c>
    </row>
    <row r="198" spans="1:3" x14ac:dyDescent="0.3">
      <c r="A198" t="s">
        <v>111</v>
      </c>
      <c r="B198" t="s">
        <v>122</v>
      </c>
      <c r="C198">
        <v>154.28454775798599</v>
      </c>
    </row>
    <row r="199" spans="1:3" x14ac:dyDescent="0.3">
      <c r="A199" t="s">
        <v>112</v>
      </c>
      <c r="B199" t="s">
        <v>122</v>
      </c>
      <c r="C199">
        <v>155.82434639675901</v>
      </c>
    </row>
    <row r="200" spans="1:3" x14ac:dyDescent="0.3">
      <c r="A200" t="s">
        <v>113</v>
      </c>
      <c r="B200" t="s">
        <v>122</v>
      </c>
      <c r="C200">
        <v>157.92775045403701</v>
      </c>
    </row>
    <row r="201" spans="1:3" x14ac:dyDescent="0.3">
      <c r="A201" t="s">
        <v>114</v>
      </c>
      <c r="B201" t="s">
        <v>122</v>
      </c>
      <c r="C201">
        <v>160.03115451131501</v>
      </c>
    </row>
    <row r="202" spans="1:3" x14ac:dyDescent="0.3">
      <c r="A202" t="s">
        <v>115</v>
      </c>
      <c r="B202" t="s">
        <v>122</v>
      </c>
      <c r="C202">
        <v>161.570953150089</v>
      </c>
    </row>
    <row r="204" spans="1:3" x14ac:dyDescent="0.3">
      <c r="A204" t="s">
        <v>123</v>
      </c>
    </row>
    <row r="205" spans="1:3" x14ac:dyDescent="0.3">
      <c r="A205" t="s">
        <v>104</v>
      </c>
      <c r="B205" t="s">
        <v>122</v>
      </c>
      <c r="C205">
        <v>73.572126669358894</v>
      </c>
    </row>
    <row r="206" spans="1:3" x14ac:dyDescent="0.3">
      <c r="A206" t="s">
        <v>105</v>
      </c>
      <c r="B206" t="s">
        <v>122</v>
      </c>
      <c r="C206">
        <v>90.649650622055702</v>
      </c>
    </row>
    <row r="207" spans="1:3" x14ac:dyDescent="0.3">
      <c r="A207" t="s">
        <v>106</v>
      </c>
      <c r="B207" t="s">
        <v>122</v>
      </c>
      <c r="C207">
        <v>72.854520382745406</v>
      </c>
    </row>
    <row r="208" spans="1:3" x14ac:dyDescent="0.3">
      <c r="A208" t="s">
        <v>107</v>
      </c>
      <c r="B208" t="s">
        <v>122</v>
      </c>
      <c r="C208">
        <v>73.356530479324704</v>
      </c>
    </row>
    <row r="209" spans="1:3" x14ac:dyDescent="0.3">
      <c r="A209" t="s">
        <v>108</v>
      </c>
      <c r="B209" t="s">
        <v>122</v>
      </c>
      <c r="C209">
        <v>71.200343183513894</v>
      </c>
    </row>
    <row r="210" spans="1:3" x14ac:dyDescent="0.3">
      <c r="A210" t="s">
        <v>109</v>
      </c>
      <c r="B210" t="s">
        <v>122</v>
      </c>
      <c r="C210">
        <v>68.127810725855994</v>
      </c>
    </row>
    <row r="211" spans="1:3" x14ac:dyDescent="0.3">
      <c r="A211" t="s">
        <v>110</v>
      </c>
      <c r="B211" t="s">
        <v>122</v>
      </c>
      <c r="C211">
        <v>65.679620819078806</v>
      </c>
    </row>
    <row r="212" spans="1:3" x14ac:dyDescent="0.3">
      <c r="A212" t="s">
        <v>111</v>
      </c>
      <c r="B212" t="s">
        <v>122</v>
      </c>
      <c r="C212">
        <v>63.818220389509698</v>
      </c>
    </row>
    <row r="213" spans="1:3" x14ac:dyDescent="0.3">
      <c r="A213" t="s">
        <v>112</v>
      </c>
      <c r="B213" t="s">
        <v>122</v>
      </c>
      <c r="C213">
        <v>67.264060163835495</v>
      </c>
    </row>
    <row r="214" spans="1:3" x14ac:dyDescent="0.3">
      <c r="A214" t="s">
        <v>113</v>
      </c>
      <c r="B214" t="s">
        <v>122</v>
      </c>
      <c r="C214">
        <v>68.499253926777996</v>
      </c>
    </row>
    <row r="215" spans="1:3" x14ac:dyDescent="0.3">
      <c r="A215" t="s">
        <v>114</v>
      </c>
      <c r="B215" t="s">
        <v>122</v>
      </c>
      <c r="C215">
        <v>69.660087161256698</v>
      </c>
    </row>
    <row r="216" spans="1:3" x14ac:dyDescent="0.3">
      <c r="A216" t="s">
        <v>115</v>
      </c>
      <c r="B216" t="s">
        <v>122</v>
      </c>
      <c r="C216">
        <v>70.334868537437799</v>
      </c>
    </row>
    <row r="218" spans="1:3" x14ac:dyDescent="0.3">
      <c r="A218" t="s">
        <v>124</v>
      </c>
    </row>
    <row r="219" spans="1:3" x14ac:dyDescent="0.3">
      <c r="A219" t="s">
        <v>104</v>
      </c>
      <c r="B219" t="s">
        <v>101</v>
      </c>
      <c r="C219">
        <v>17.7905385513608</v>
      </c>
    </row>
    <row r="220" spans="1:3" x14ac:dyDescent="0.3">
      <c r="A220" t="s">
        <v>105</v>
      </c>
      <c r="B220" t="s">
        <v>101</v>
      </c>
      <c r="C220">
        <v>18.011014285698799</v>
      </c>
    </row>
    <row r="221" spans="1:3" x14ac:dyDescent="0.3">
      <c r="A221" t="s">
        <v>106</v>
      </c>
      <c r="B221" t="s">
        <v>101</v>
      </c>
      <c r="C221">
        <v>18.3035584565209</v>
      </c>
    </row>
    <row r="222" spans="1:3" x14ac:dyDescent="0.3">
      <c r="A222" t="s">
        <v>107</v>
      </c>
      <c r="B222" t="s">
        <v>101</v>
      </c>
      <c r="C222">
        <v>18.7820463980838</v>
      </c>
    </row>
    <row r="223" spans="1:3" x14ac:dyDescent="0.3">
      <c r="A223" t="s">
        <v>108</v>
      </c>
      <c r="B223" t="s">
        <v>101</v>
      </c>
      <c r="C223">
        <v>19.405897241661201</v>
      </c>
    </row>
    <row r="224" spans="1:3" x14ac:dyDescent="0.3">
      <c r="A224" t="s">
        <v>109</v>
      </c>
      <c r="B224" t="s">
        <v>101</v>
      </c>
      <c r="C224">
        <v>19.566693240831199</v>
      </c>
    </row>
    <row r="225" spans="1:3" x14ac:dyDescent="0.3">
      <c r="A225" t="s">
        <v>110</v>
      </c>
      <c r="B225" t="s">
        <v>101</v>
      </c>
      <c r="C225">
        <v>19.783879069684101</v>
      </c>
    </row>
    <row r="226" spans="1:3" x14ac:dyDescent="0.3">
      <c r="A226" t="s">
        <v>111</v>
      </c>
      <c r="B226" t="s">
        <v>101</v>
      </c>
      <c r="C226">
        <v>19.8325178852748</v>
      </c>
    </row>
    <row r="227" spans="1:3" x14ac:dyDescent="0.3">
      <c r="A227" t="s">
        <v>112</v>
      </c>
      <c r="B227" t="s">
        <v>101</v>
      </c>
      <c r="C227">
        <v>19.513273548587399</v>
      </c>
    </row>
    <row r="228" spans="1:3" x14ac:dyDescent="0.3">
      <c r="A228" t="s">
        <v>113</v>
      </c>
      <c r="B228" t="s">
        <v>101</v>
      </c>
      <c r="C228">
        <v>18.887205897107801</v>
      </c>
    </row>
    <row r="229" spans="1:3" x14ac:dyDescent="0.3">
      <c r="A229" t="s">
        <v>114</v>
      </c>
      <c r="B229" t="s">
        <v>101</v>
      </c>
      <c r="C229">
        <v>18.528862460998202</v>
      </c>
    </row>
    <row r="230" spans="1:3" x14ac:dyDescent="0.3">
      <c r="A230" t="s">
        <v>115</v>
      </c>
      <c r="B230" t="s">
        <v>101</v>
      </c>
      <c r="C230">
        <v>17.984882334861901</v>
      </c>
    </row>
    <row r="232" spans="1:3" x14ac:dyDescent="0.3">
      <c r="A232" t="s">
        <v>66</v>
      </c>
    </row>
    <row r="233" spans="1:3" x14ac:dyDescent="0.3">
      <c r="A233" t="s">
        <v>104</v>
      </c>
      <c r="B233" t="s">
        <v>25</v>
      </c>
      <c r="C233">
        <v>1982.80403910719</v>
      </c>
    </row>
    <row r="234" spans="1:3" x14ac:dyDescent="0.3">
      <c r="A234" t="s">
        <v>105</v>
      </c>
      <c r="B234" t="s">
        <v>25</v>
      </c>
      <c r="C234">
        <v>1397.67377752829</v>
      </c>
    </row>
    <row r="235" spans="1:3" x14ac:dyDescent="0.3">
      <c r="A235" t="s">
        <v>106</v>
      </c>
      <c r="B235" t="s">
        <v>25</v>
      </c>
      <c r="C235">
        <v>870.79777521090898</v>
      </c>
    </row>
    <row r="236" spans="1:3" x14ac:dyDescent="0.3">
      <c r="A236" t="s">
        <v>107</v>
      </c>
      <c r="B236" t="s">
        <v>25</v>
      </c>
      <c r="C236">
        <v>227.256907863084</v>
      </c>
    </row>
    <row r="237" spans="1:3" x14ac:dyDescent="0.3">
      <c r="A237" t="s">
        <v>108</v>
      </c>
      <c r="B237" t="s">
        <v>25</v>
      </c>
      <c r="C237">
        <v>5.4300348788599297</v>
      </c>
    </row>
    <row r="238" spans="1:3" x14ac:dyDescent="0.3">
      <c r="A238" t="s">
        <v>109</v>
      </c>
      <c r="B238" t="s">
        <v>25</v>
      </c>
      <c r="C238">
        <v>0</v>
      </c>
    </row>
    <row r="239" spans="1:3" x14ac:dyDescent="0.3">
      <c r="A239" t="s">
        <v>110</v>
      </c>
      <c r="B239" t="s">
        <v>25</v>
      </c>
      <c r="C239">
        <v>0</v>
      </c>
    </row>
    <row r="240" spans="1:3" x14ac:dyDescent="0.3">
      <c r="A240" t="s">
        <v>111</v>
      </c>
      <c r="B240" t="s">
        <v>25</v>
      </c>
      <c r="C240">
        <v>0</v>
      </c>
    </row>
    <row r="241" spans="1:3" x14ac:dyDescent="0.3">
      <c r="A241" t="s">
        <v>112</v>
      </c>
      <c r="B241" t="s">
        <v>25</v>
      </c>
      <c r="C241">
        <v>3.9404765572682998</v>
      </c>
    </row>
    <row r="242" spans="1:3" x14ac:dyDescent="0.3">
      <c r="A242" t="s">
        <v>113</v>
      </c>
      <c r="B242" t="s">
        <v>25</v>
      </c>
      <c r="C242">
        <v>404.11879692344399</v>
      </c>
    </row>
    <row r="243" spans="1:3" x14ac:dyDescent="0.3">
      <c r="A243" t="s">
        <v>114</v>
      </c>
      <c r="B243" t="s">
        <v>25</v>
      </c>
      <c r="C243">
        <v>1055.35571442227</v>
      </c>
    </row>
    <row r="244" spans="1:3" x14ac:dyDescent="0.3">
      <c r="A244" t="s">
        <v>115</v>
      </c>
      <c r="B244" t="s">
        <v>25</v>
      </c>
      <c r="C244">
        <v>1837.9082578176001</v>
      </c>
    </row>
    <row r="246" spans="1:3" x14ac:dyDescent="0.3">
      <c r="A246" t="s">
        <v>65</v>
      </c>
    </row>
    <row r="247" spans="1:3" x14ac:dyDescent="0.3">
      <c r="A247" t="s">
        <v>104</v>
      </c>
      <c r="B247" t="s">
        <v>25</v>
      </c>
      <c r="C247">
        <v>2018.15509785366</v>
      </c>
    </row>
    <row r="248" spans="1:3" x14ac:dyDescent="0.3">
      <c r="A248" t="s">
        <v>105</v>
      </c>
      <c r="B248" t="s">
        <v>25</v>
      </c>
      <c r="C248">
        <v>1422.18897480188</v>
      </c>
    </row>
    <row r="249" spans="1:3" x14ac:dyDescent="0.3">
      <c r="A249" t="s">
        <v>106</v>
      </c>
      <c r="B249" t="s">
        <v>25</v>
      </c>
      <c r="C249">
        <v>894.15636550883403</v>
      </c>
    </row>
    <row r="250" spans="1:3" x14ac:dyDescent="0.3">
      <c r="A250" t="s">
        <v>107</v>
      </c>
      <c r="B250" t="s">
        <v>25</v>
      </c>
      <c r="C250">
        <v>239.65514880848099</v>
      </c>
    </row>
    <row r="251" spans="1:3" x14ac:dyDescent="0.3">
      <c r="A251" t="s">
        <v>108</v>
      </c>
      <c r="B251" t="s">
        <v>25</v>
      </c>
      <c r="C251">
        <v>5.9076894652298</v>
      </c>
    </row>
    <row r="252" spans="1:3" x14ac:dyDescent="0.3">
      <c r="A252" t="s">
        <v>109</v>
      </c>
      <c r="B252" t="s">
        <v>25</v>
      </c>
      <c r="C252">
        <v>0</v>
      </c>
    </row>
    <row r="253" spans="1:3" x14ac:dyDescent="0.3">
      <c r="A253" t="s">
        <v>110</v>
      </c>
      <c r="B253" t="s">
        <v>25</v>
      </c>
      <c r="C253">
        <v>0</v>
      </c>
    </row>
    <row r="254" spans="1:3" x14ac:dyDescent="0.3">
      <c r="A254" t="s">
        <v>111</v>
      </c>
      <c r="B254" t="s">
        <v>25</v>
      </c>
      <c r="C254">
        <v>0</v>
      </c>
    </row>
    <row r="255" spans="1:3" x14ac:dyDescent="0.3">
      <c r="A255" t="s">
        <v>112</v>
      </c>
      <c r="B255" t="s">
        <v>25</v>
      </c>
      <c r="C255">
        <v>3.9404765572682998</v>
      </c>
    </row>
    <row r="256" spans="1:3" x14ac:dyDescent="0.3">
      <c r="A256" t="s">
        <v>113</v>
      </c>
      <c r="B256" t="s">
        <v>25</v>
      </c>
      <c r="C256">
        <v>413.51799492944298</v>
      </c>
    </row>
    <row r="257" spans="1:3" x14ac:dyDescent="0.3">
      <c r="A257" t="s">
        <v>114</v>
      </c>
      <c r="B257" t="s">
        <v>25</v>
      </c>
      <c r="C257">
        <v>1073.1905718715</v>
      </c>
    </row>
    <row r="258" spans="1:3" x14ac:dyDescent="0.3">
      <c r="A258" t="s">
        <v>115</v>
      </c>
      <c r="B258" t="s">
        <v>25</v>
      </c>
      <c r="C258">
        <v>1869.1798107934101</v>
      </c>
    </row>
    <row r="260" spans="1:3" x14ac:dyDescent="0.3">
      <c r="A260" t="s">
        <v>64</v>
      </c>
    </row>
    <row r="261" spans="1:3" x14ac:dyDescent="0.3">
      <c r="A261" t="s">
        <v>104</v>
      </c>
      <c r="B261" t="s">
        <v>25</v>
      </c>
      <c r="C261">
        <v>2018.15509785366</v>
      </c>
    </row>
    <row r="262" spans="1:3" x14ac:dyDescent="0.3">
      <c r="A262" t="s">
        <v>105</v>
      </c>
      <c r="B262" t="s">
        <v>25</v>
      </c>
      <c r="C262">
        <v>1422.18897480188</v>
      </c>
    </row>
    <row r="263" spans="1:3" x14ac:dyDescent="0.3">
      <c r="A263" t="s">
        <v>106</v>
      </c>
      <c r="B263" t="s">
        <v>25</v>
      </c>
      <c r="C263">
        <v>894.15636550883403</v>
      </c>
    </row>
    <row r="264" spans="1:3" x14ac:dyDescent="0.3">
      <c r="A264" t="s">
        <v>107</v>
      </c>
      <c r="B264" t="s">
        <v>25</v>
      </c>
      <c r="C264">
        <v>239.65514880848099</v>
      </c>
    </row>
    <row r="265" spans="1:3" x14ac:dyDescent="0.3">
      <c r="A265" t="s">
        <v>108</v>
      </c>
      <c r="B265" t="s">
        <v>25</v>
      </c>
      <c r="C265">
        <v>5.9076894652298</v>
      </c>
    </row>
    <row r="266" spans="1:3" x14ac:dyDescent="0.3">
      <c r="A266" t="s">
        <v>109</v>
      </c>
      <c r="B266" t="s">
        <v>25</v>
      </c>
      <c r="C266">
        <v>0</v>
      </c>
    </row>
    <row r="267" spans="1:3" x14ac:dyDescent="0.3">
      <c r="A267" t="s">
        <v>110</v>
      </c>
      <c r="B267" t="s">
        <v>25</v>
      </c>
      <c r="C267">
        <v>0</v>
      </c>
    </row>
    <row r="268" spans="1:3" x14ac:dyDescent="0.3">
      <c r="A268" t="s">
        <v>111</v>
      </c>
      <c r="B268" t="s">
        <v>25</v>
      </c>
      <c r="C268">
        <v>0</v>
      </c>
    </row>
    <row r="269" spans="1:3" x14ac:dyDescent="0.3">
      <c r="A269" t="s">
        <v>112</v>
      </c>
      <c r="B269" t="s">
        <v>25</v>
      </c>
      <c r="C269">
        <v>3.9404765572682998</v>
      </c>
    </row>
    <row r="270" spans="1:3" x14ac:dyDescent="0.3">
      <c r="A270" t="s">
        <v>113</v>
      </c>
      <c r="B270" t="s">
        <v>25</v>
      </c>
      <c r="C270">
        <v>413.51799492944298</v>
      </c>
    </row>
    <row r="271" spans="1:3" x14ac:dyDescent="0.3">
      <c r="A271" t="s">
        <v>114</v>
      </c>
      <c r="B271" t="s">
        <v>25</v>
      </c>
      <c r="C271">
        <v>1073.1905718715</v>
      </c>
    </row>
    <row r="272" spans="1:3" x14ac:dyDescent="0.3">
      <c r="A272" t="s">
        <v>115</v>
      </c>
      <c r="B272" t="s">
        <v>25</v>
      </c>
      <c r="C272">
        <v>1869.1798107934101</v>
      </c>
    </row>
    <row r="274" spans="1:3" x14ac:dyDescent="0.3">
      <c r="A274" t="s">
        <v>125</v>
      </c>
    </row>
    <row r="275" spans="1:3" x14ac:dyDescent="0.3">
      <c r="A275" t="s">
        <v>104</v>
      </c>
      <c r="B275" t="s">
        <v>25</v>
      </c>
      <c r="C275">
        <v>417.77939804222399</v>
      </c>
    </row>
    <row r="276" spans="1:3" x14ac:dyDescent="0.3">
      <c r="A276" t="s">
        <v>105</v>
      </c>
      <c r="B276" t="s">
        <v>25</v>
      </c>
      <c r="C276">
        <v>294.40812275871099</v>
      </c>
    </row>
    <row r="277" spans="1:3" x14ac:dyDescent="0.3">
      <c r="A277" t="s">
        <v>106</v>
      </c>
      <c r="B277" t="s">
        <v>25</v>
      </c>
      <c r="C277">
        <v>185.09980156390799</v>
      </c>
    </row>
    <row r="278" spans="1:3" x14ac:dyDescent="0.3">
      <c r="A278" t="s">
        <v>107</v>
      </c>
      <c r="B278" t="s">
        <v>25</v>
      </c>
      <c r="C278">
        <v>49.611144313640203</v>
      </c>
    </row>
    <row r="279" spans="1:3" x14ac:dyDescent="0.3">
      <c r="A279" t="s">
        <v>108</v>
      </c>
      <c r="B279" t="s">
        <v>25</v>
      </c>
      <c r="C279">
        <v>1.2229540490861901</v>
      </c>
    </row>
    <row r="280" spans="1:3" x14ac:dyDescent="0.3">
      <c r="A280" t="s">
        <v>109</v>
      </c>
      <c r="B280" t="s">
        <v>25</v>
      </c>
      <c r="C280">
        <v>0</v>
      </c>
    </row>
    <row r="281" spans="1:3" x14ac:dyDescent="0.3">
      <c r="A281" t="s">
        <v>110</v>
      </c>
      <c r="B281" t="s">
        <v>25</v>
      </c>
      <c r="C281">
        <v>0</v>
      </c>
    </row>
    <row r="282" spans="1:3" x14ac:dyDescent="0.3">
      <c r="A282" t="s">
        <v>111</v>
      </c>
      <c r="B282" t="s">
        <v>25</v>
      </c>
      <c r="C282">
        <v>0</v>
      </c>
    </row>
    <row r="283" spans="1:3" x14ac:dyDescent="0.3">
      <c r="A283" t="s">
        <v>112</v>
      </c>
      <c r="B283" t="s">
        <v>25</v>
      </c>
      <c r="C283">
        <v>0.81572022182331605</v>
      </c>
    </row>
    <row r="284" spans="1:3" x14ac:dyDescent="0.3">
      <c r="A284" t="s">
        <v>113</v>
      </c>
      <c r="B284" t="s">
        <v>25</v>
      </c>
      <c r="C284">
        <v>85.602587821412797</v>
      </c>
    </row>
    <row r="285" spans="1:3" x14ac:dyDescent="0.3">
      <c r="A285" t="s">
        <v>114</v>
      </c>
      <c r="B285" t="s">
        <v>25</v>
      </c>
      <c r="C285">
        <v>222.16177120276899</v>
      </c>
    </row>
    <row r="286" spans="1:3" x14ac:dyDescent="0.3">
      <c r="A286" t="s">
        <v>115</v>
      </c>
      <c r="B286" t="s">
        <v>25</v>
      </c>
      <c r="C286">
        <v>386.93994183918397</v>
      </c>
    </row>
    <row r="288" spans="1:3" x14ac:dyDescent="0.3">
      <c r="A288" t="s">
        <v>126</v>
      </c>
    </row>
    <row r="289" spans="1:3" x14ac:dyDescent="0.3">
      <c r="A289" t="s">
        <v>104</v>
      </c>
      <c r="B289" t="s">
        <v>25</v>
      </c>
      <c r="C289">
        <v>13.8584357460945</v>
      </c>
    </row>
    <row r="290" spans="1:3" x14ac:dyDescent="0.3">
      <c r="A290" t="s">
        <v>105</v>
      </c>
      <c r="B290" t="s">
        <v>25</v>
      </c>
      <c r="C290">
        <v>9.7660058669707706</v>
      </c>
    </row>
    <row r="291" spans="1:3" x14ac:dyDescent="0.3">
      <c r="A291" t="s">
        <v>106</v>
      </c>
      <c r="B291" t="s">
        <v>25</v>
      </c>
      <c r="C291">
        <v>6.1400675059830903</v>
      </c>
    </row>
    <row r="292" spans="1:3" x14ac:dyDescent="0.3">
      <c r="A292" t="s">
        <v>107</v>
      </c>
      <c r="B292" t="s">
        <v>25</v>
      </c>
      <c r="C292">
        <v>1.6456839637920899</v>
      </c>
    </row>
    <row r="293" spans="1:3" x14ac:dyDescent="0.3">
      <c r="A293" t="s">
        <v>108</v>
      </c>
      <c r="B293" t="s">
        <v>25</v>
      </c>
      <c r="C293">
        <v>4.0567414738757301E-2</v>
      </c>
    </row>
    <row r="294" spans="1:3" x14ac:dyDescent="0.3">
      <c r="A294" t="s">
        <v>109</v>
      </c>
      <c r="B294" t="s">
        <v>25</v>
      </c>
      <c r="C294">
        <v>0</v>
      </c>
    </row>
    <row r="295" spans="1:3" x14ac:dyDescent="0.3">
      <c r="A295" t="s">
        <v>110</v>
      </c>
      <c r="B295" t="s">
        <v>25</v>
      </c>
      <c r="C295">
        <v>0</v>
      </c>
    </row>
    <row r="296" spans="1:3" x14ac:dyDescent="0.3">
      <c r="A296" t="s">
        <v>111</v>
      </c>
      <c r="B296" t="s">
        <v>25</v>
      </c>
      <c r="C296">
        <v>0</v>
      </c>
    </row>
    <row r="297" spans="1:3" x14ac:dyDescent="0.3">
      <c r="A297" t="s">
        <v>112</v>
      </c>
      <c r="B297" t="s">
        <v>25</v>
      </c>
      <c r="C297">
        <v>2.7058793070944699E-2</v>
      </c>
    </row>
    <row r="298" spans="1:3" x14ac:dyDescent="0.3">
      <c r="A298" t="s">
        <v>113</v>
      </c>
      <c r="B298" t="s">
        <v>25</v>
      </c>
      <c r="C298">
        <v>2.8395798562153201</v>
      </c>
    </row>
    <row r="299" spans="1:3" x14ac:dyDescent="0.3">
      <c r="A299" t="s">
        <v>114</v>
      </c>
      <c r="B299" t="s">
        <v>25</v>
      </c>
      <c r="C299">
        <v>7.36947452622098</v>
      </c>
    </row>
    <row r="300" spans="1:3" x14ac:dyDescent="0.3">
      <c r="A300" t="s">
        <v>115</v>
      </c>
      <c r="B300" t="s">
        <v>25</v>
      </c>
      <c r="C300">
        <v>12.835439819926</v>
      </c>
    </row>
    <row r="312" spans="1:3" x14ac:dyDescent="0.3">
      <c r="A312" t="s">
        <v>127</v>
      </c>
    </row>
    <row r="313" spans="1:3" x14ac:dyDescent="0.3">
      <c r="A313" t="s">
        <v>104</v>
      </c>
      <c r="B313" t="s">
        <v>25</v>
      </c>
      <c r="C313">
        <v>0</v>
      </c>
    </row>
    <row r="314" spans="1:3" x14ac:dyDescent="0.3">
      <c r="A314" t="s">
        <v>105</v>
      </c>
      <c r="B314" t="s">
        <v>25</v>
      </c>
      <c r="C314">
        <v>0</v>
      </c>
    </row>
    <row r="315" spans="1:3" x14ac:dyDescent="0.3">
      <c r="A315" t="s">
        <v>106</v>
      </c>
      <c r="B315" t="s">
        <v>25</v>
      </c>
      <c r="C315">
        <v>0</v>
      </c>
    </row>
    <row r="316" spans="1:3" x14ac:dyDescent="0.3">
      <c r="A316" t="s">
        <v>107</v>
      </c>
      <c r="B316" t="s">
        <v>25</v>
      </c>
      <c r="C316">
        <v>0</v>
      </c>
    </row>
    <row r="317" spans="1:3" x14ac:dyDescent="0.3">
      <c r="A317" t="s">
        <v>108</v>
      </c>
      <c r="B317" t="s">
        <v>25</v>
      </c>
      <c r="C317">
        <v>47.2528308951645</v>
      </c>
    </row>
    <row r="318" spans="1:3" x14ac:dyDescent="0.3">
      <c r="A318" t="s">
        <v>109</v>
      </c>
      <c r="B318" t="s">
        <v>25</v>
      </c>
      <c r="C318">
        <v>82.062198506748899</v>
      </c>
    </row>
    <row r="319" spans="1:3" x14ac:dyDescent="0.3">
      <c r="A319" t="s">
        <v>110</v>
      </c>
      <c r="B319" t="s">
        <v>25</v>
      </c>
      <c r="C319">
        <v>163.70583534416701</v>
      </c>
    </row>
    <row r="320" spans="1:3" x14ac:dyDescent="0.3">
      <c r="A320" t="s">
        <v>111</v>
      </c>
      <c r="B320" t="s">
        <v>25</v>
      </c>
      <c r="C320">
        <v>198.076843494044</v>
      </c>
    </row>
    <row r="321" spans="1:3" x14ac:dyDescent="0.3">
      <c r="A321" t="s">
        <v>112</v>
      </c>
      <c r="B321" t="s">
        <v>25</v>
      </c>
      <c r="C321">
        <v>31.8989188843906</v>
      </c>
    </row>
    <row r="322" spans="1:3" x14ac:dyDescent="0.3">
      <c r="A322" t="s">
        <v>113</v>
      </c>
      <c r="B322" t="s">
        <v>25</v>
      </c>
      <c r="C322">
        <v>0</v>
      </c>
    </row>
    <row r="323" spans="1:3" x14ac:dyDescent="0.3">
      <c r="A323" t="s">
        <v>114</v>
      </c>
      <c r="B323" t="s">
        <v>25</v>
      </c>
      <c r="C323">
        <v>0</v>
      </c>
    </row>
    <row r="324" spans="1:3" x14ac:dyDescent="0.3">
      <c r="A324" t="s">
        <v>115</v>
      </c>
      <c r="B324" t="s">
        <v>25</v>
      </c>
      <c r="C324">
        <v>0</v>
      </c>
    </row>
    <row r="326" spans="1:3" x14ac:dyDescent="0.3">
      <c r="A326" t="s">
        <v>128</v>
      </c>
    </row>
    <row r="327" spans="1:3" x14ac:dyDescent="0.3">
      <c r="A327" t="s">
        <v>104</v>
      </c>
      <c r="B327" t="s">
        <v>25</v>
      </c>
      <c r="C327">
        <v>0</v>
      </c>
    </row>
    <row r="328" spans="1:3" x14ac:dyDescent="0.3">
      <c r="A328" t="s">
        <v>105</v>
      </c>
      <c r="B328" t="s">
        <v>25</v>
      </c>
      <c r="C328">
        <v>0</v>
      </c>
    </row>
    <row r="329" spans="1:3" x14ac:dyDescent="0.3">
      <c r="A329" t="s">
        <v>106</v>
      </c>
      <c r="B329" t="s">
        <v>25</v>
      </c>
      <c r="C329">
        <v>0</v>
      </c>
    </row>
    <row r="330" spans="1:3" x14ac:dyDescent="0.3">
      <c r="A330" t="s">
        <v>107</v>
      </c>
      <c r="B330" t="s">
        <v>25</v>
      </c>
      <c r="C330">
        <v>0</v>
      </c>
    </row>
    <row r="331" spans="1:3" x14ac:dyDescent="0.3">
      <c r="A331" t="s">
        <v>108</v>
      </c>
      <c r="B331" t="s">
        <v>25</v>
      </c>
      <c r="C331">
        <v>47.187184253763597</v>
      </c>
    </row>
    <row r="332" spans="1:3" x14ac:dyDescent="0.3">
      <c r="A332" t="s">
        <v>109</v>
      </c>
      <c r="B332" t="s">
        <v>25</v>
      </c>
      <c r="C332">
        <v>82.062198506748899</v>
      </c>
    </row>
    <row r="333" spans="1:3" x14ac:dyDescent="0.3">
      <c r="A333" t="s">
        <v>110</v>
      </c>
      <c r="B333" t="s">
        <v>25</v>
      </c>
      <c r="C333">
        <v>163.70583534416701</v>
      </c>
    </row>
    <row r="334" spans="1:3" x14ac:dyDescent="0.3">
      <c r="A334" t="s">
        <v>111</v>
      </c>
      <c r="B334" t="s">
        <v>25</v>
      </c>
      <c r="C334">
        <v>198.076843494044</v>
      </c>
    </row>
    <row r="335" spans="1:3" x14ac:dyDescent="0.3">
      <c r="A335" t="s">
        <v>112</v>
      </c>
      <c r="B335" t="s">
        <v>25</v>
      </c>
      <c r="C335">
        <v>31.8989188843906</v>
      </c>
    </row>
    <row r="336" spans="1:3" x14ac:dyDescent="0.3">
      <c r="A336" t="s">
        <v>113</v>
      </c>
      <c r="B336" t="s">
        <v>25</v>
      </c>
      <c r="C336">
        <v>0</v>
      </c>
    </row>
    <row r="337" spans="1:3" x14ac:dyDescent="0.3">
      <c r="A337" t="s">
        <v>114</v>
      </c>
      <c r="B337" t="s">
        <v>25</v>
      </c>
      <c r="C337">
        <v>0</v>
      </c>
    </row>
    <row r="338" spans="1:3" x14ac:dyDescent="0.3">
      <c r="A338" t="s">
        <v>115</v>
      </c>
      <c r="B338" t="s">
        <v>25</v>
      </c>
      <c r="C338">
        <v>0</v>
      </c>
    </row>
    <row r="340" spans="1:3" x14ac:dyDescent="0.3">
      <c r="A340" t="s">
        <v>129</v>
      </c>
    </row>
    <row r="341" spans="1:3" x14ac:dyDescent="0.3">
      <c r="A341" t="s">
        <v>104</v>
      </c>
      <c r="B341" t="s">
        <v>25</v>
      </c>
      <c r="C341">
        <v>500.86079999999998</v>
      </c>
    </row>
    <row r="342" spans="1:3" x14ac:dyDescent="0.3">
      <c r="A342" t="s">
        <v>105</v>
      </c>
      <c r="B342" t="s">
        <v>25</v>
      </c>
      <c r="C342">
        <v>452.3904</v>
      </c>
    </row>
    <row r="343" spans="1:3" x14ac:dyDescent="0.3">
      <c r="A343" t="s">
        <v>106</v>
      </c>
      <c r="B343" t="s">
        <v>25</v>
      </c>
      <c r="C343">
        <v>500.86079999999998</v>
      </c>
    </row>
    <row r="344" spans="1:3" x14ac:dyDescent="0.3">
      <c r="A344" t="s">
        <v>107</v>
      </c>
      <c r="B344" t="s">
        <v>25</v>
      </c>
      <c r="C344">
        <v>484.70400000000001</v>
      </c>
    </row>
    <row r="345" spans="1:3" x14ac:dyDescent="0.3">
      <c r="A345" t="s">
        <v>108</v>
      </c>
      <c r="B345" t="s">
        <v>25</v>
      </c>
      <c r="C345">
        <v>500.86079999999998</v>
      </c>
    </row>
    <row r="346" spans="1:3" x14ac:dyDescent="0.3">
      <c r="A346" t="s">
        <v>109</v>
      </c>
      <c r="B346" t="s">
        <v>25</v>
      </c>
      <c r="C346">
        <v>484.70400000000001</v>
      </c>
    </row>
    <row r="347" spans="1:3" x14ac:dyDescent="0.3">
      <c r="A347" t="s">
        <v>110</v>
      </c>
      <c r="B347" t="s">
        <v>25</v>
      </c>
      <c r="C347">
        <v>500.86079999999998</v>
      </c>
    </row>
    <row r="348" spans="1:3" x14ac:dyDescent="0.3">
      <c r="A348" t="s">
        <v>111</v>
      </c>
      <c r="B348" t="s">
        <v>25</v>
      </c>
      <c r="C348">
        <v>500.86079999999998</v>
      </c>
    </row>
    <row r="349" spans="1:3" x14ac:dyDescent="0.3">
      <c r="A349" t="s">
        <v>112</v>
      </c>
      <c r="B349" t="s">
        <v>25</v>
      </c>
      <c r="C349">
        <v>484.70400000000001</v>
      </c>
    </row>
    <row r="350" spans="1:3" x14ac:dyDescent="0.3">
      <c r="A350" t="s">
        <v>113</v>
      </c>
      <c r="B350" t="s">
        <v>25</v>
      </c>
      <c r="C350">
        <v>500.86079999999998</v>
      </c>
    </row>
    <row r="351" spans="1:3" x14ac:dyDescent="0.3">
      <c r="A351" t="s">
        <v>114</v>
      </c>
      <c r="B351" t="s">
        <v>25</v>
      </c>
      <c r="C351">
        <v>484.70400000000001</v>
      </c>
    </row>
    <row r="352" spans="1:3" x14ac:dyDescent="0.3">
      <c r="A352" t="s">
        <v>115</v>
      </c>
      <c r="B352" t="s">
        <v>25</v>
      </c>
      <c r="C352">
        <v>500.86079999999998</v>
      </c>
    </row>
    <row r="354" spans="1:3" x14ac:dyDescent="0.3">
      <c r="A354" t="s">
        <v>130</v>
      </c>
    </row>
    <row r="355" spans="1:3" x14ac:dyDescent="0.3">
      <c r="A355" t="s">
        <v>104</v>
      </c>
      <c r="B355" t="s">
        <v>25</v>
      </c>
      <c r="C355">
        <v>357.40788523487998</v>
      </c>
    </row>
    <row r="356" spans="1:3" x14ac:dyDescent="0.3">
      <c r="A356" t="s">
        <v>105</v>
      </c>
      <c r="B356" t="s">
        <v>25</v>
      </c>
      <c r="C356">
        <v>434.25121364351997</v>
      </c>
    </row>
    <row r="357" spans="1:3" x14ac:dyDescent="0.3">
      <c r="A357" t="s">
        <v>106</v>
      </c>
      <c r="B357" t="s">
        <v>25</v>
      </c>
      <c r="C357">
        <v>774.37203503558396</v>
      </c>
    </row>
    <row r="358" spans="1:3" x14ac:dyDescent="0.3">
      <c r="A358" t="s">
        <v>107</v>
      </c>
      <c r="B358" t="s">
        <v>25</v>
      </c>
      <c r="C358">
        <v>1090.6926685286401</v>
      </c>
    </row>
    <row r="359" spans="1:3" x14ac:dyDescent="0.3">
      <c r="A359" t="s">
        <v>108</v>
      </c>
      <c r="B359" t="s">
        <v>25</v>
      </c>
      <c r="C359">
        <v>1209.4836062198401</v>
      </c>
    </row>
    <row r="360" spans="1:3" x14ac:dyDescent="0.3">
      <c r="A360" t="s">
        <v>109</v>
      </c>
      <c r="B360" t="s">
        <v>25</v>
      </c>
      <c r="C360">
        <v>1211.27746899456</v>
      </c>
    </row>
    <row r="361" spans="1:3" x14ac:dyDescent="0.3">
      <c r="A361" t="s">
        <v>110</v>
      </c>
      <c r="B361" t="s">
        <v>25</v>
      </c>
      <c r="C361">
        <v>1179.8913574056901</v>
      </c>
    </row>
    <row r="362" spans="1:3" x14ac:dyDescent="0.3">
      <c r="A362" t="s">
        <v>111</v>
      </c>
      <c r="B362" t="s">
        <v>25</v>
      </c>
      <c r="C362">
        <v>1179.1624927881601</v>
      </c>
    </row>
    <row r="363" spans="1:3" x14ac:dyDescent="0.3">
      <c r="A363" t="s">
        <v>112</v>
      </c>
      <c r="B363" t="s">
        <v>25</v>
      </c>
      <c r="C363">
        <v>936.52533523008003</v>
      </c>
    </row>
    <row r="364" spans="1:3" x14ac:dyDescent="0.3">
      <c r="A364" t="s">
        <v>113</v>
      </c>
      <c r="B364" t="s">
        <v>25</v>
      </c>
      <c r="C364">
        <v>653.98914162316805</v>
      </c>
    </row>
    <row r="365" spans="1:3" x14ac:dyDescent="0.3">
      <c r="A365" t="s">
        <v>114</v>
      </c>
      <c r="B365" t="s">
        <v>25</v>
      </c>
      <c r="C365">
        <v>349.65760380479998</v>
      </c>
    </row>
    <row r="366" spans="1:3" x14ac:dyDescent="0.3">
      <c r="A366" t="s">
        <v>115</v>
      </c>
      <c r="B366" t="s">
        <v>25</v>
      </c>
      <c r="C366">
        <v>239.01744949344001</v>
      </c>
    </row>
    <row r="368" spans="1:3" x14ac:dyDescent="0.3">
      <c r="A368" t="s">
        <v>131</v>
      </c>
    </row>
    <row r="369" spans="1:3" x14ac:dyDescent="0.3">
      <c r="A369" t="s">
        <v>104</v>
      </c>
      <c r="B369" t="s">
        <v>25</v>
      </c>
      <c r="C369">
        <v>2333.9114538263898</v>
      </c>
    </row>
    <row r="370" spans="1:3" x14ac:dyDescent="0.3">
      <c r="A370" t="s">
        <v>105</v>
      </c>
      <c r="B370" t="s">
        <v>25</v>
      </c>
      <c r="C370">
        <v>1923.21537978574</v>
      </c>
    </row>
    <row r="371" spans="1:3" x14ac:dyDescent="0.3">
      <c r="A371" t="s">
        <v>106</v>
      </c>
      <c r="B371" t="s">
        <v>25</v>
      </c>
      <c r="C371">
        <v>2015.83033160426</v>
      </c>
    </row>
    <row r="372" spans="1:3" x14ac:dyDescent="0.3">
      <c r="A372" t="s">
        <v>107</v>
      </c>
      <c r="B372" t="s">
        <v>25</v>
      </c>
      <c r="C372">
        <v>1633.39534551767</v>
      </c>
    </row>
    <row r="373" spans="1:3" x14ac:dyDescent="0.3">
      <c r="A373" t="s">
        <v>108</v>
      </c>
      <c r="B373" t="s">
        <v>25</v>
      </c>
      <c r="C373">
        <v>1179.7197034255901</v>
      </c>
    </row>
    <row r="374" spans="1:3" x14ac:dyDescent="0.3">
      <c r="A374" t="s">
        <v>109</v>
      </c>
      <c r="B374" t="s">
        <v>25</v>
      </c>
      <c r="C374">
        <v>1005.73143164204</v>
      </c>
    </row>
    <row r="375" spans="1:3" x14ac:dyDescent="0.3">
      <c r="A375" t="s">
        <v>110</v>
      </c>
      <c r="B375" t="s">
        <v>25</v>
      </c>
      <c r="C375">
        <v>859.83724441306094</v>
      </c>
    </row>
    <row r="376" spans="1:3" x14ac:dyDescent="0.3">
      <c r="A376" t="s">
        <v>111</v>
      </c>
      <c r="B376" t="s">
        <v>25</v>
      </c>
      <c r="C376">
        <v>826.698071429582</v>
      </c>
    </row>
    <row r="377" spans="1:3" x14ac:dyDescent="0.3">
      <c r="A377" t="s">
        <v>112</v>
      </c>
      <c r="B377" t="s">
        <v>25</v>
      </c>
      <c r="C377">
        <v>1063.2189172815399</v>
      </c>
    </row>
    <row r="378" spans="1:3" x14ac:dyDescent="0.3">
      <c r="A378" t="s">
        <v>113</v>
      </c>
      <c r="B378" t="s">
        <v>25</v>
      </c>
      <c r="C378">
        <v>1590.5696703533199</v>
      </c>
    </row>
    <row r="379" spans="1:3" x14ac:dyDescent="0.3">
      <c r="A379" t="s">
        <v>114</v>
      </c>
      <c r="B379" t="s">
        <v>25</v>
      </c>
      <c r="C379">
        <v>1769.5077149058</v>
      </c>
    </row>
    <row r="380" spans="1:3" x14ac:dyDescent="0.3">
      <c r="A380" t="s">
        <v>115</v>
      </c>
      <c r="B380" t="s">
        <v>25</v>
      </c>
      <c r="C380">
        <v>2203.1289788834702</v>
      </c>
    </row>
    <row r="382" spans="1:3" x14ac:dyDescent="0.3">
      <c r="A382" t="s">
        <v>132</v>
      </c>
    </row>
    <row r="383" spans="1:3" x14ac:dyDescent="0.3">
      <c r="A383" t="s">
        <v>104</v>
      </c>
      <c r="B383" t="s">
        <v>25</v>
      </c>
      <c r="C383">
        <v>2609.2008383013499</v>
      </c>
    </row>
    <row r="384" spans="1:3" x14ac:dyDescent="0.3">
      <c r="A384" t="s">
        <v>105</v>
      </c>
      <c r="B384" t="s">
        <v>25</v>
      </c>
      <c r="C384">
        <v>2324.0129961263601</v>
      </c>
    </row>
    <row r="385" spans="1:3" x14ac:dyDescent="0.3">
      <c r="A385" t="s">
        <v>106</v>
      </c>
      <c r="B385" t="s">
        <v>25</v>
      </c>
      <c r="C385">
        <v>2447.0375420864202</v>
      </c>
    </row>
    <row r="386" spans="1:3" x14ac:dyDescent="0.3">
      <c r="A386" t="s">
        <v>107</v>
      </c>
      <c r="B386" t="s">
        <v>25</v>
      </c>
      <c r="C386">
        <v>2312.60356936568</v>
      </c>
    </row>
    <row r="387" spans="1:3" x14ac:dyDescent="0.3">
      <c r="A387" t="s">
        <v>108</v>
      </c>
      <c r="B387" t="s">
        <v>25</v>
      </c>
      <c r="C387">
        <v>1729.3554336167899</v>
      </c>
    </row>
    <row r="388" spans="1:3" x14ac:dyDescent="0.3">
      <c r="A388" t="s">
        <v>109</v>
      </c>
      <c r="B388" t="s">
        <v>25</v>
      </c>
      <c r="C388">
        <v>1558.6942040439501</v>
      </c>
    </row>
    <row r="389" spans="1:3" x14ac:dyDescent="0.3">
      <c r="A389" t="s">
        <v>110</v>
      </c>
      <c r="B389" t="s">
        <v>25</v>
      </c>
      <c r="C389">
        <v>1178.10059387044</v>
      </c>
    </row>
    <row r="390" spans="1:3" x14ac:dyDescent="0.3">
      <c r="A390" t="s">
        <v>111</v>
      </c>
      <c r="B390" t="s">
        <v>25</v>
      </c>
      <c r="C390">
        <v>1077.3615071746401</v>
      </c>
    </row>
    <row r="391" spans="1:3" x14ac:dyDescent="0.3">
      <c r="A391" t="s">
        <v>112</v>
      </c>
      <c r="B391" t="s">
        <v>25</v>
      </c>
      <c r="C391">
        <v>1425.1813412542199</v>
      </c>
    </row>
    <row r="392" spans="1:3" x14ac:dyDescent="0.3">
      <c r="A392" t="s">
        <v>113</v>
      </c>
      <c r="B392" t="s">
        <v>25</v>
      </c>
      <c r="C392">
        <v>2098.8646694005301</v>
      </c>
    </row>
    <row r="393" spans="1:3" x14ac:dyDescent="0.3">
      <c r="A393" t="s">
        <v>114</v>
      </c>
      <c r="B393" t="s">
        <v>25</v>
      </c>
      <c r="C393">
        <v>2031.0613436158301</v>
      </c>
    </row>
    <row r="394" spans="1:3" x14ac:dyDescent="0.3">
      <c r="A394" t="s">
        <v>115</v>
      </c>
      <c r="B394" t="s">
        <v>25</v>
      </c>
      <c r="C394">
        <v>2386.6375368988301</v>
      </c>
    </row>
    <row r="396" spans="1:3" x14ac:dyDescent="0.3">
      <c r="A396" t="s">
        <v>133</v>
      </c>
    </row>
    <row r="397" spans="1:3" x14ac:dyDescent="0.3">
      <c r="A397" t="s">
        <v>104</v>
      </c>
      <c r="B397" t="s">
        <v>122</v>
      </c>
      <c r="C397">
        <v>162.13455856859301</v>
      </c>
    </row>
    <row r="398" spans="1:3" x14ac:dyDescent="0.3">
      <c r="A398" t="s">
        <v>105</v>
      </c>
      <c r="B398" t="s">
        <v>122</v>
      </c>
      <c r="C398">
        <v>161.570953150089</v>
      </c>
    </row>
    <row r="399" spans="1:3" x14ac:dyDescent="0.3">
      <c r="A399" t="s">
        <v>106</v>
      </c>
      <c r="B399" t="s">
        <v>122</v>
      </c>
      <c r="C399">
        <v>160.03115451131501</v>
      </c>
    </row>
    <row r="400" spans="1:3" x14ac:dyDescent="0.3">
      <c r="A400" t="s">
        <v>107</v>
      </c>
      <c r="B400" t="s">
        <v>122</v>
      </c>
      <c r="C400">
        <v>157.92775045403701</v>
      </c>
    </row>
    <row r="401" spans="1:3" x14ac:dyDescent="0.3">
      <c r="A401" t="s">
        <v>108</v>
      </c>
      <c r="B401" t="s">
        <v>122</v>
      </c>
      <c r="C401">
        <v>155.82434639675901</v>
      </c>
    </row>
    <row r="402" spans="1:3" x14ac:dyDescent="0.3">
      <c r="A402" t="s">
        <v>109</v>
      </c>
      <c r="B402" t="s">
        <v>122</v>
      </c>
      <c r="C402">
        <v>154.28454775798599</v>
      </c>
    </row>
    <row r="403" spans="1:3" x14ac:dyDescent="0.3">
      <c r="A403" t="s">
        <v>110</v>
      </c>
      <c r="B403" t="s">
        <v>122</v>
      </c>
      <c r="C403">
        <v>153.72094233948201</v>
      </c>
    </row>
    <row r="404" spans="1:3" x14ac:dyDescent="0.3">
      <c r="A404" t="s">
        <v>111</v>
      </c>
      <c r="B404" t="s">
        <v>122</v>
      </c>
      <c r="C404">
        <v>154.28454775798599</v>
      </c>
    </row>
    <row r="405" spans="1:3" x14ac:dyDescent="0.3">
      <c r="A405" t="s">
        <v>112</v>
      </c>
      <c r="B405" t="s">
        <v>122</v>
      </c>
      <c r="C405">
        <v>155.82434639675901</v>
      </c>
    </row>
    <row r="406" spans="1:3" x14ac:dyDescent="0.3">
      <c r="A406" t="s">
        <v>113</v>
      </c>
      <c r="B406" t="s">
        <v>122</v>
      </c>
      <c r="C406">
        <v>157.92775045403701</v>
      </c>
    </row>
    <row r="407" spans="1:3" x14ac:dyDescent="0.3">
      <c r="A407" t="s">
        <v>114</v>
      </c>
      <c r="B407" t="s">
        <v>122</v>
      </c>
      <c r="C407">
        <v>160.03115451131501</v>
      </c>
    </row>
    <row r="408" spans="1:3" x14ac:dyDescent="0.3">
      <c r="A408" t="s">
        <v>115</v>
      </c>
      <c r="B408" t="s">
        <v>122</v>
      </c>
      <c r="C408">
        <v>161.570953150089</v>
      </c>
    </row>
    <row r="410" spans="1:3" x14ac:dyDescent="0.3">
      <c r="A410" t="s">
        <v>134</v>
      </c>
    </row>
    <row r="411" spans="1:3" x14ac:dyDescent="0.3">
      <c r="A411" t="s">
        <v>104</v>
      </c>
      <c r="B411" t="s">
        <v>122</v>
      </c>
      <c r="C411">
        <v>163.95466919405999</v>
      </c>
    </row>
    <row r="412" spans="1:3" x14ac:dyDescent="0.3">
      <c r="A412" t="s">
        <v>105</v>
      </c>
      <c r="B412" t="s">
        <v>122</v>
      </c>
      <c r="C412">
        <v>180.31035833196501</v>
      </c>
    </row>
    <row r="413" spans="1:3" x14ac:dyDescent="0.3">
      <c r="A413" t="s">
        <v>106</v>
      </c>
      <c r="B413" t="s">
        <v>122</v>
      </c>
      <c r="C413">
        <v>181.814757015878</v>
      </c>
    </row>
    <row r="414" spans="1:3" x14ac:dyDescent="0.3">
      <c r="A414" t="s">
        <v>107</v>
      </c>
      <c r="B414" t="s">
        <v>122</v>
      </c>
      <c r="C414">
        <v>218.79764318097901</v>
      </c>
    </row>
    <row r="415" spans="1:3" x14ac:dyDescent="0.3">
      <c r="A415" t="s">
        <v>108</v>
      </c>
      <c r="B415" t="s">
        <v>122</v>
      </c>
      <c r="C415">
        <v>250.744602431359</v>
      </c>
    </row>
    <row r="416" spans="1:3" x14ac:dyDescent="0.3">
      <c r="A416" t="s">
        <v>109</v>
      </c>
      <c r="B416" t="s">
        <v>122</v>
      </c>
      <c r="C416">
        <v>274.72754583403099</v>
      </c>
    </row>
    <row r="417" spans="1:3" x14ac:dyDescent="0.3">
      <c r="A417" t="s">
        <v>110</v>
      </c>
      <c r="B417" t="s">
        <v>122</v>
      </c>
      <c r="C417">
        <v>266.12916641150298</v>
      </c>
    </row>
    <row r="418" spans="1:3" x14ac:dyDescent="0.3">
      <c r="A418" t="s">
        <v>111</v>
      </c>
      <c r="B418" t="s">
        <v>122</v>
      </c>
      <c r="C418">
        <v>262.33089527199297</v>
      </c>
    </row>
    <row r="419" spans="1:3" x14ac:dyDescent="0.3">
      <c r="A419" t="s">
        <v>112</v>
      </c>
      <c r="B419" t="s">
        <v>122</v>
      </c>
      <c r="C419">
        <v>236.48966899877601</v>
      </c>
    </row>
    <row r="420" spans="1:3" x14ac:dyDescent="0.3">
      <c r="A420" t="s">
        <v>113</v>
      </c>
      <c r="B420" t="s">
        <v>122</v>
      </c>
      <c r="C420">
        <v>207.43048993917299</v>
      </c>
    </row>
    <row r="421" spans="1:3" x14ac:dyDescent="0.3">
      <c r="A421" t="s">
        <v>114</v>
      </c>
      <c r="B421" t="s">
        <v>122</v>
      </c>
      <c r="C421">
        <v>176.19728499686201</v>
      </c>
    </row>
    <row r="422" spans="1:3" x14ac:dyDescent="0.3">
      <c r="A422" t="s">
        <v>115</v>
      </c>
      <c r="B422" t="s">
        <v>122</v>
      </c>
      <c r="C422">
        <v>160.39230758728701</v>
      </c>
    </row>
    <row r="424" spans="1:3" x14ac:dyDescent="0.3">
      <c r="A424" t="s">
        <v>135</v>
      </c>
    </row>
    <row r="425" spans="1:3" x14ac:dyDescent="0.3">
      <c r="A425" t="s">
        <v>104</v>
      </c>
      <c r="B425" t="s">
        <v>101</v>
      </c>
      <c r="C425">
        <v>24</v>
      </c>
    </row>
    <row r="426" spans="1:3" x14ac:dyDescent="0.3">
      <c r="A426" t="s">
        <v>105</v>
      </c>
      <c r="B426" t="s">
        <v>101</v>
      </c>
      <c r="C426">
        <v>24</v>
      </c>
    </row>
    <row r="427" spans="1:3" x14ac:dyDescent="0.3">
      <c r="A427" t="s">
        <v>106</v>
      </c>
      <c r="B427" t="s">
        <v>101</v>
      </c>
      <c r="C427">
        <v>24</v>
      </c>
    </row>
    <row r="428" spans="1:3" x14ac:dyDescent="0.3">
      <c r="A428" t="s">
        <v>107</v>
      </c>
      <c r="B428" t="s">
        <v>101</v>
      </c>
      <c r="C428">
        <v>24</v>
      </c>
    </row>
    <row r="429" spans="1:3" x14ac:dyDescent="0.3">
      <c r="A429" t="s">
        <v>108</v>
      </c>
      <c r="B429" t="s">
        <v>101</v>
      </c>
      <c r="C429">
        <v>24</v>
      </c>
    </row>
    <row r="430" spans="1:3" x14ac:dyDescent="0.3">
      <c r="A430" t="s">
        <v>109</v>
      </c>
      <c r="B430" t="s">
        <v>101</v>
      </c>
      <c r="C430">
        <v>24</v>
      </c>
    </row>
    <row r="431" spans="1:3" x14ac:dyDescent="0.3">
      <c r="A431" t="s">
        <v>110</v>
      </c>
      <c r="B431" t="s">
        <v>101</v>
      </c>
      <c r="C431">
        <v>24</v>
      </c>
    </row>
    <row r="432" spans="1:3" x14ac:dyDescent="0.3">
      <c r="A432" t="s">
        <v>111</v>
      </c>
      <c r="B432" t="s">
        <v>101</v>
      </c>
      <c r="C432">
        <v>24</v>
      </c>
    </row>
    <row r="433" spans="1:3" x14ac:dyDescent="0.3">
      <c r="A433" t="s">
        <v>112</v>
      </c>
      <c r="B433" t="s">
        <v>101</v>
      </c>
      <c r="C433">
        <v>24</v>
      </c>
    </row>
    <row r="434" spans="1:3" x14ac:dyDescent="0.3">
      <c r="A434" t="s">
        <v>113</v>
      </c>
      <c r="B434" t="s">
        <v>101</v>
      </c>
      <c r="C434">
        <v>24</v>
      </c>
    </row>
    <row r="435" spans="1:3" x14ac:dyDescent="0.3">
      <c r="A435" t="s">
        <v>114</v>
      </c>
      <c r="B435" t="s">
        <v>101</v>
      </c>
      <c r="C435">
        <v>24</v>
      </c>
    </row>
    <row r="436" spans="1:3" x14ac:dyDescent="0.3">
      <c r="A436" t="s">
        <v>115</v>
      </c>
      <c r="B436" t="s">
        <v>101</v>
      </c>
      <c r="C436">
        <v>24</v>
      </c>
    </row>
    <row r="439" spans="1:3" x14ac:dyDescent="0.3">
      <c r="A439" t="s">
        <v>136</v>
      </c>
      <c r="B439" t="s">
        <v>25</v>
      </c>
      <c r="C439">
        <v>0</v>
      </c>
    </row>
    <row r="440" spans="1:3" x14ac:dyDescent="0.3">
      <c r="A440" t="s">
        <v>137</v>
      </c>
      <c r="B440" t="s">
        <v>25</v>
      </c>
      <c r="C440">
        <v>0</v>
      </c>
    </row>
    <row r="441" spans="1:3" x14ac:dyDescent="0.3">
      <c r="A441" t="s">
        <v>138</v>
      </c>
      <c r="B441" t="s">
        <v>25</v>
      </c>
      <c r="C441">
        <v>169.30032510447199</v>
      </c>
    </row>
    <row r="442" spans="1:3" x14ac:dyDescent="0.3">
      <c r="A442" t="s">
        <v>139</v>
      </c>
      <c r="B442" t="s">
        <v>25</v>
      </c>
      <c r="C442">
        <v>0</v>
      </c>
    </row>
    <row r="444" spans="1:3" x14ac:dyDescent="0.3">
      <c r="A444" t="s">
        <v>140</v>
      </c>
      <c r="B444" t="s">
        <v>25</v>
      </c>
    </row>
    <row r="445" spans="1:3" x14ac:dyDescent="0.3">
      <c r="A445" t="s">
        <v>141</v>
      </c>
      <c r="B445" t="s">
        <v>25</v>
      </c>
    </row>
    <row r="446" spans="1:3" x14ac:dyDescent="0.3">
      <c r="A446" t="s">
        <v>142</v>
      </c>
      <c r="B446" t="s">
        <v>25</v>
      </c>
    </row>
    <row r="448" spans="1:3" x14ac:dyDescent="0.3">
      <c r="A448" t="s">
        <v>143</v>
      </c>
      <c r="B448" t="s">
        <v>25</v>
      </c>
    </row>
    <row r="449" spans="1:3" x14ac:dyDescent="0.3">
      <c r="A449" t="s">
        <v>144</v>
      </c>
      <c r="B449" t="s">
        <v>25</v>
      </c>
    </row>
    <row r="450" spans="1:3" x14ac:dyDescent="0.3">
      <c r="A450" t="s">
        <v>145</v>
      </c>
      <c r="B450" t="s">
        <v>25</v>
      </c>
    </row>
    <row r="451" spans="1:3" x14ac:dyDescent="0.3">
      <c r="A451" t="s">
        <v>146</v>
      </c>
      <c r="B451" t="s">
        <v>25</v>
      </c>
    </row>
    <row r="453" spans="1:3" x14ac:dyDescent="0.3">
      <c r="A453" t="s">
        <v>147</v>
      </c>
    </row>
    <row r="454" spans="1:3" x14ac:dyDescent="0.3">
      <c r="A454" t="s">
        <v>148</v>
      </c>
      <c r="B454" t="s">
        <v>25</v>
      </c>
      <c r="C454">
        <v>12734.720480853401</v>
      </c>
    </row>
    <row r="455" spans="1:3" x14ac:dyDescent="0.3">
      <c r="A455" t="s">
        <v>149</v>
      </c>
      <c r="B455" t="s">
        <v>25</v>
      </c>
      <c r="C455">
        <v>500.44860190619403</v>
      </c>
    </row>
    <row r="467" spans="1:3" x14ac:dyDescent="0.3">
      <c r="A467" t="s">
        <v>150</v>
      </c>
    </row>
    <row r="468" spans="1:3" x14ac:dyDescent="0.3">
      <c r="A468" t="s">
        <v>151</v>
      </c>
    </row>
    <row r="469" spans="1:3" x14ac:dyDescent="0.3">
      <c r="A469" t="s">
        <v>104</v>
      </c>
      <c r="B469" t="s">
        <v>152</v>
      </c>
      <c r="C469">
        <v>68.552361776202602</v>
      </c>
    </row>
    <row r="470" spans="1:3" x14ac:dyDescent="0.3">
      <c r="A470" t="s">
        <v>105</v>
      </c>
      <c r="B470" t="s">
        <v>152</v>
      </c>
      <c r="C470">
        <v>98.325043143231994</v>
      </c>
    </row>
    <row r="471" spans="1:3" x14ac:dyDescent="0.3">
      <c r="A471" t="s">
        <v>106</v>
      </c>
      <c r="B471" t="s">
        <v>152</v>
      </c>
      <c r="C471">
        <v>66.787181380193701</v>
      </c>
    </row>
    <row r="472" spans="1:3" x14ac:dyDescent="0.3">
      <c r="A472" t="s">
        <v>107</v>
      </c>
      <c r="B472" t="s">
        <v>152</v>
      </c>
      <c r="C472">
        <v>67.640652860696804</v>
      </c>
    </row>
    <row r="473" spans="1:3" x14ac:dyDescent="0.3">
      <c r="A473" t="s">
        <v>108</v>
      </c>
      <c r="B473" t="s">
        <v>152</v>
      </c>
      <c r="C473">
        <v>63.983358050246999</v>
      </c>
    </row>
    <row r="474" spans="1:3" x14ac:dyDescent="0.3">
      <c r="A474" t="s">
        <v>109</v>
      </c>
      <c r="B474" t="s">
        <v>152</v>
      </c>
      <c r="C474">
        <v>58.811366028607303</v>
      </c>
    </row>
    <row r="475" spans="1:3" x14ac:dyDescent="0.3">
      <c r="A475" t="s">
        <v>110</v>
      </c>
      <c r="B475" t="s">
        <v>152</v>
      </c>
      <c r="C475">
        <v>54.7258794422942</v>
      </c>
    </row>
    <row r="476" spans="1:3" x14ac:dyDescent="0.3">
      <c r="A476" t="s">
        <v>111</v>
      </c>
      <c r="B476" t="s">
        <v>152</v>
      </c>
      <c r="C476">
        <v>51.642153169004601</v>
      </c>
    </row>
    <row r="477" spans="1:3" x14ac:dyDescent="0.3">
      <c r="A477" t="s">
        <v>112</v>
      </c>
      <c r="B477" t="s">
        <v>152</v>
      </c>
      <c r="C477">
        <v>57.366232896917097</v>
      </c>
    </row>
    <row r="478" spans="1:3" x14ac:dyDescent="0.3">
      <c r="A478" t="s">
        <v>113</v>
      </c>
      <c r="B478" t="s">
        <v>152</v>
      </c>
      <c r="C478">
        <v>60.406944780939497</v>
      </c>
    </row>
    <row r="479" spans="1:3" x14ac:dyDescent="0.3">
      <c r="A479" t="s">
        <v>114</v>
      </c>
      <c r="B479" t="s">
        <v>152</v>
      </c>
      <c r="C479">
        <v>62.1649409471285</v>
      </c>
    </row>
    <row r="480" spans="1:3" x14ac:dyDescent="0.3">
      <c r="A480" t="s">
        <v>115</v>
      </c>
      <c r="B480" t="s">
        <v>152</v>
      </c>
      <c r="C480">
        <v>63.108460914153</v>
      </c>
    </row>
    <row r="482" spans="1:2" x14ac:dyDescent="0.3">
      <c r="A482" t="s">
        <v>153</v>
      </c>
    </row>
    <row r="483" spans="1:2" x14ac:dyDescent="0.3">
      <c r="A483" t="s">
        <v>104</v>
      </c>
      <c r="B483" t="s">
        <v>152</v>
      </c>
    </row>
    <row r="484" spans="1:2" x14ac:dyDescent="0.3">
      <c r="A484" t="s">
        <v>105</v>
      </c>
      <c r="B484" t="s">
        <v>152</v>
      </c>
    </row>
    <row r="485" spans="1:2" x14ac:dyDescent="0.3">
      <c r="A485" t="s">
        <v>106</v>
      </c>
      <c r="B485" t="s">
        <v>152</v>
      </c>
    </row>
    <row r="486" spans="1:2" x14ac:dyDescent="0.3">
      <c r="A486" t="s">
        <v>107</v>
      </c>
      <c r="B486" t="s">
        <v>152</v>
      </c>
    </row>
    <row r="487" spans="1:2" x14ac:dyDescent="0.3">
      <c r="A487" t="s">
        <v>108</v>
      </c>
      <c r="B487" t="s">
        <v>152</v>
      </c>
    </row>
    <row r="488" spans="1:2" x14ac:dyDescent="0.3">
      <c r="A488" t="s">
        <v>109</v>
      </c>
      <c r="B488" t="s">
        <v>152</v>
      </c>
    </row>
    <row r="489" spans="1:2" x14ac:dyDescent="0.3">
      <c r="A489" t="s">
        <v>110</v>
      </c>
      <c r="B489" t="s">
        <v>152</v>
      </c>
    </row>
    <row r="490" spans="1:2" x14ac:dyDescent="0.3">
      <c r="A490" t="s">
        <v>111</v>
      </c>
      <c r="B490" t="s">
        <v>152</v>
      </c>
    </row>
    <row r="491" spans="1:2" x14ac:dyDescent="0.3">
      <c r="A491" t="s">
        <v>112</v>
      </c>
      <c r="B491" t="s">
        <v>152</v>
      </c>
    </row>
    <row r="492" spans="1:2" x14ac:dyDescent="0.3">
      <c r="A492" t="s">
        <v>113</v>
      </c>
      <c r="B492" t="s">
        <v>152</v>
      </c>
    </row>
    <row r="493" spans="1:2" x14ac:dyDescent="0.3">
      <c r="A493" t="s">
        <v>114</v>
      </c>
      <c r="B493" t="s">
        <v>152</v>
      </c>
    </row>
    <row r="494" spans="1:2" x14ac:dyDescent="0.3">
      <c r="A494" t="s">
        <v>115</v>
      </c>
      <c r="B494" t="s">
        <v>152</v>
      </c>
    </row>
    <row r="496" spans="1:2" x14ac:dyDescent="0.3">
      <c r="A496" t="s">
        <v>154</v>
      </c>
    </row>
    <row r="497" spans="1:3" x14ac:dyDescent="0.3">
      <c r="A497" t="s">
        <v>104</v>
      </c>
      <c r="B497" t="s">
        <v>152</v>
      </c>
      <c r="C497">
        <v>372.88421052631497</v>
      </c>
    </row>
    <row r="498" spans="1:3" x14ac:dyDescent="0.3">
      <c r="A498" t="s">
        <v>105</v>
      </c>
      <c r="B498" t="s">
        <v>152</v>
      </c>
      <c r="C498">
        <v>372.88421052631497</v>
      </c>
    </row>
    <row r="499" spans="1:3" x14ac:dyDescent="0.3">
      <c r="A499" t="s">
        <v>106</v>
      </c>
      <c r="B499" t="s">
        <v>152</v>
      </c>
      <c r="C499">
        <v>372.88421052631497</v>
      </c>
    </row>
    <row r="500" spans="1:3" x14ac:dyDescent="0.3">
      <c r="A500" t="s">
        <v>107</v>
      </c>
      <c r="B500" t="s">
        <v>152</v>
      </c>
      <c r="C500">
        <v>372.88421052631497</v>
      </c>
    </row>
    <row r="501" spans="1:3" x14ac:dyDescent="0.3">
      <c r="A501" t="s">
        <v>108</v>
      </c>
      <c r="B501" t="s">
        <v>152</v>
      </c>
      <c r="C501">
        <v>372.88421052631497</v>
      </c>
    </row>
    <row r="502" spans="1:3" x14ac:dyDescent="0.3">
      <c r="A502" t="s">
        <v>109</v>
      </c>
      <c r="B502" t="s">
        <v>152</v>
      </c>
      <c r="C502">
        <v>372.88421052631497</v>
      </c>
    </row>
    <row r="503" spans="1:3" x14ac:dyDescent="0.3">
      <c r="A503" t="s">
        <v>110</v>
      </c>
      <c r="B503" t="s">
        <v>152</v>
      </c>
      <c r="C503">
        <v>372.88421052631497</v>
      </c>
    </row>
    <row r="504" spans="1:3" x14ac:dyDescent="0.3">
      <c r="A504" t="s">
        <v>111</v>
      </c>
      <c r="B504" t="s">
        <v>152</v>
      </c>
      <c r="C504">
        <v>372.88421052631497</v>
      </c>
    </row>
    <row r="505" spans="1:3" x14ac:dyDescent="0.3">
      <c r="A505" t="s">
        <v>112</v>
      </c>
      <c r="B505" t="s">
        <v>152</v>
      </c>
      <c r="C505">
        <v>372.88421052631497</v>
      </c>
    </row>
    <row r="506" spans="1:3" x14ac:dyDescent="0.3">
      <c r="A506" t="s">
        <v>113</v>
      </c>
      <c r="B506" t="s">
        <v>152</v>
      </c>
      <c r="C506">
        <v>372.88421052631497</v>
      </c>
    </row>
    <row r="507" spans="1:3" x14ac:dyDescent="0.3">
      <c r="A507" t="s">
        <v>114</v>
      </c>
      <c r="B507" t="s">
        <v>152</v>
      </c>
      <c r="C507">
        <v>372.88421052631497</v>
      </c>
    </row>
    <row r="508" spans="1:3" x14ac:dyDescent="0.3">
      <c r="A508" t="s">
        <v>115</v>
      </c>
      <c r="B508" t="s">
        <v>152</v>
      </c>
      <c r="C508">
        <v>372.88421052631497</v>
      </c>
    </row>
    <row r="510" spans="1:3" x14ac:dyDescent="0.3">
      <c r="A510" t="s">
        <v>155</v>
      </c>
    </row>
    <row r="511" spans="1:3" x14ac:dyDescent="0.3">
      <c r="A511" t="s">
        <v>104</v>
      </c>
      <c r="B511" t="s">
        <v>25</v>
      </c>
    </row>
    <row r="512" spans="1:3" x14ac:dyDescent="0.3">
      <c r="A512" t="s">
        <v>105</v>
      </c>
      <c r="B512" t="s">
        <v>25</v>
      </c>
    </row>
    <row r="513" spans="1:2" x14ac:dyDescent="0.3">
      <c r="A513" t="s">
        <v>106</v>
      </c>
      <c r="B513" t="s">
        <v>25</v>
      </c>
    </row>
    <row r="514" spans="1:2" x14ac:dyDescent="0.3">
      <c r="A514" t="s">
        <v>107</v>
      </c>
      <c r="B514" t="s">
        <v>25</v>
      </c>
    </row>
    <row r="515" spans="1:2" x14ac:dyDescent="0.3">
      <c r="A515" t="s">
        <v>108</v>
      </c>
      <c r="B515" t="s">
        <v>25</v>
      </c>
    </row>
    <row r="516" spans="1:2" x14ac:dyDescent="0.3">
      <c r="A516" t="s">
        <v>109</v>
      </c>
      <c r="B516" t="s">
        <v>25</v>
      </c>
    </row>
    <row r="517" spans="1:2" x14ac:dyDescent="0.3">
      <c r="A517" t="s">
        <v>110</v>
      </c>
      <c r="B517" t="s">
        <v>25</v>
      </c>
    </row>
    <row r="518" spans="1:2" x14ac:dyDescent="0.3">
      <c r="A518" t="s">
        <v>111</v>
      </c>
      <c r="B518" t="s">
        <v>25</v>
      </c>
    </row>
    <row r="519" spans="1:2" x14ac:dyDescent="0.3">
      <c r="A519" t="s">
        <v>112</v>
      </c>
      <c r="B519" t="s">
        <v>25</v>
      </c>
    </row>
    <row r="520" spans="1:2" x14ac:dyDescent="0.3">
      <c r="A520" t="s">
        <v>113</v>
      </c>
      <c r="B520" t="s">
        <v>25</v>
      </c>
    </row>
    <row r="521" spans="1:2" x14ac:dyDescent="0.3">
      <c r="A521" t="s">
        <v>114</v>
      </c>
      <c r="B521" t="s">
        <v>25</v>
      </c>
    </row>
    <row r="522" spans="1:2" x14ac:dyDescent="0.3">
      <c r="A522" t="s">
        <v>115</v>
      </c>
      <c r="B522" t="s">
        <v>25</v>
      </c>
    </row>
    <row r="524" spans="1:2" x14ac:dyDescent="0.3">
      <c r="A524" t="s">
        <v>156</v>
      </c>
    </row>
    <row r="525" spans="1:2" x14ac:dyDescent="0.3">
      <c r="A525" t="s">
        <v>104</v>
      </c>
      <c r="B525" t="s">
        <v>25</v>
      </c>
    </row>
    <row r="526" spans="1:2" x14ac:dyDescent="0.3">
      <c r="A526" t="s">
        <v>105</v>
      </c>
      <c r="B526" t="s">
        <v>25</v>
      </c>
    </row>
    <row r="527" spans="1:2" x14ac:dyDescent="0.3">
      <c r="A527" t="s">
        <v>106</v>
      </c>
      <c r="B527" t="s">
        <v>25</v>
      </c>
    </row>
    <row r="528" spans="1:2" x14ac:dyDescent="0.3">
      <c r="A528" t="s">
        <v>107</v>
      </c>
      <c r="B528" t="s">
        <v>25</v>
      </c>
    </row>
    <row r="529" spans="1:3" x14ac:dyDescent="0.3">
      <c r="A529" t="s">
        <v>108</v>
      </c>
      <c r="B529" t="s">
        <v>25</v>
      </c>
    </row>
    <row r="530" spans="1:3" x14ac:dyDescent="0.3">
      <c r="A530" t="s">
        <v>109</v>
      </c>
      <c r="B530" t="s">
        <v>25</v>
      </c>
    </row>
    <row r="531" spans="1:3" x14ac:dyDescent="0.3">
      <c r="A531" t="s">
        <v>110</v>
      </c>
      <c r="B531" t="s">
        <v>25</v>
      </c>
    </row>
    <row r="532" spans="1:3" x14ac:dyDescent="0.3">
      <c r="A532" t="s">
        <v>111</v>
      </c>
      <c r="B532" t="s">
        <v>25</v>
      </c>
    </row>
    <row r="533" spans="1:3" x14ac:dyDescent="0.3">
      <c r="A533" t="s">
        <v>112</v>
      </c>
      <c r="B533" t="s">
        <v>25</v>
      </c>
    </row>
    <row r="534" spans="1:3" x14ac:dyDescent="0.3">
      <c r="A534" t="s">
        <v>113</v>
      </c>
      <c r="B534" t="s">
        <v>25</v>
      </c>
    </row>
    <row r="535" spans="1:3" x14ac:dyDescent="0.3">
      <c r="A535" t="s">
        <v>114</v>
      </c>
      <c r="B535" t="s">
        <v>25</v>
      </c>
    </row>
    <row r="536" spans="1:3" x14ac:dyDescent="0.3">
      <c r="A536" t="s">
        <v>115</v>
      </c>
      <c r="B536" t="s">
        <v>25</v>
      </c>
    </row>
    <row r="538" spans="1:3" x14ac:dyDescent="0.3">
      <c r="A538" t="s">
        <v>157</v>
      </c>
      <c r="B538" t="s">
        <v>158</v>
      </c>
    </row>
    <row r="539" spans="1:3" x14ac:dyDescent="0.3">
      <c r="A539" t="s">
        <v>159</v>
      </c>
      <c r="B539" t="s">
        <v>158</v>
      </c>
    </row>
    <row r="542" spans="1:3" x14ac:dyDescent="0.3">
      <c r="A542" t="s">
        <v>0</v>
      </c>
    </row>
    <row r="543" spans="1:3" x14ac:dyDescent="0.3">
      <c r="A543" t="s">
        <v>40</v>
      </c>
      <c r="B543" t="s">
        <v>41</v>
      </c>
      <c r="C543">
        <v>0.1</v>
      </c>
    </row>
    <row r="544" spans="1:3" x14ac:dyDescent="0.3">
      <c r="A544" t="s">
        <v>42</v>
      </c>
      <c r="B544" t="s">
        <v>41</v>
      </c>
      <c r="C544">
        <v>0</v>
      </c>
    </row>
    <row r="545" spans="1:3" x14ac:dyDescent="0.3">
      <c r="A545" t="s">
        <v>43</v>
      </c>
      <c r="B545" t="s">
        <v>41</v>
      </c>
      <c r="C545">
        <v>0</v>
      </c>
    </row>
    <row r="546" spans="1:3" x14ac:dyDescent="0.3">
      <c r="A546" t="s">
        <v>44</v>
      </c>
      <c r="B546" t="s">
        <v>41</v>
      </c>
      <c r="C546">
        <v>0</v>
      </c>
    </row>
    <row r="547" spans="1:3" x14ac:dyDescent="0.3">
      <c r="A547" t="s">
        <v>45</v>
      </c>
      <c r="B547" t="s">
        <v>41</v>
      </c>
      <c r="C547">
        <v>0.8</v>
      </c>
    </row>
    <row r="548" spans="1:3" x14ac:dyDescent="0.3">
      <c r="A548" t="s">
        <v>46</v>
      </c>
      <c r="B548" t="s">
        <v>41</v>
      </c>
      <c r="C548">
        <v>0</v>
      </c>
    </row>
    <row r="549" spans="1:3" x14ac:dyDescent="0.3">
      <c r="A549" t="s">
        <v>47</v>
      </c>
      <c r="B549" t="s">
        <v>41</v>
      </c>
      <c r="C549">
        <v>1.34</v>
      </c>
    </row>
    <row r="550" spans="1:3" x14ac:dyDescent="0.3">
      <c r="A550" t="s">
        <v>48</v>
      </c>
      <c r="B550" t="s">
        <v>41</v>
      </c>
      <c r="C550">
        <v>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72FE3-0F65-428F-870C-DB1FC11907D4}">
  <sheetPr>
    <tabColor theme="7" tint="0.79998168889431442"/>
  </sheetPr>
  <dimension ref="A1:C550"/>
  <sheetViews>
    <sheetView workbookViewId="0"/>
  </sheetViews>
  <sheetFormatPr defaultRowHeight="14.4" x14ac:dyDescent="0.3"/>
  <cols>
    <col min="1" max="1" width="46.88671875" bestFit="1" customWidth="1"/>
    <col min="2" max="2" width="9" bestFit="1" customWidth="1"/>
    <col min="3" max="3" width="16.6640625" customWidth="1"/>
  </cols>
  <sheetData>
    <row r="1" spans="1:3" x14ac:dyDescent="0.3">
      <c r="A1" s="5"/>
    </row>
    <row r="3" spans="1:3" x14ac:dyDescent="0.3">
      <c r="C3" s="12">
        <v>45061</v>
      </c>
    </row>
    <row r="4" spans="1:3" x14ac:dyDescent="0.3">
      <c r="C4" t="s">
        <v>842</v>
      </c>
    </row>
    <row r="5" spans="1:3" x14ac:dyDescent="0.3">
      <c r="A5" t="s">
        <v>18</v>
      </c>
      <c r="B5" t="s">
        <v>19</v>
      </c>
      <c r="C5">
        <v>53.79</v>
      </c>
    </row>
    <row r="6" spans="1:3" x14ac:dyDescent="0.3">
      <c r="A6" t="s">
        <v>20</v>
      </c>
      <c r="B6" t="s">
        <v>19</v>
      </c>
      <c r="C6">
        <v>25.46</v>
      </c>
    </row>
    <row r="7" spans="1:3" x14ac:dyDescent="0.3">
      <c r="A7" t="s">
        <v>21</v>
      </c>
      <c r="B7" t="s">
        <v>22</v>
      </c>
      <c r="C7">
        <v>58.3</v>
      </c>
    </row>
    <row r="8" spans="1:3" x14ac:dyDescent="0.3">
      <c r="A8" t="s">
        <v>23</v>
      </c>
      <c r="B8" t="s">
        <v>19</v>
      </c>
      <c r="C8">
        <v>28.24</v>
      </c>
    </row>
    <row r="9" spans="1:3" x14ac:dyDescent="0.3">
      <c r="A9" t="s">
        <v>647</v>
      </c>
      <c r="B9" t="s">
        <v>25</v>
      </c>
      <c r="C9">
        <v>35.590000000000003</v>
      </c>
    </row>
    <row r="10" spans="1:3" x14ac:dyDescent="0.3">
      <c r="A10" t="s">
        <v>24</v>
      </c>
      <c r="B10" t="s">
        <v>25</v>
      </c>
      <c r="C10">
        <v>13230.632953758201</v>
      </c>
    </row>
    <row r="11" spans="1:3" x14ac:dyDescent="0.3">
      <c r="A11" t="s">
        <v>26</v>
      </c>
      <c r="B11" t="s">
        <v>25</v>
      </c>
      <c r="C11">
        <v>6261.7461814978697</v>
      </c>
    </row>
    <row r="12" spans="1:3" x14ac:dyDescent="0.3">
      <c r="A12" t="s">
        <v>27</v>
      </c>
      <c r="B12" t="s">
        <v>25</v>
      </c>
      <c r="C12">
        <v>8757.5708725131299</v>
      </c>
    </row>
    <row r="13" spans="1:3" x14ac:dyDescent="0.3">
      <c r="A13" t="s">
        <v>28</v>
      </c>
      <c r="B13" t="s">
        <v>29</v>
      </c>
      <c r="C13">
        <v>246</v>
      </c>
    </row>
    <row r="14" spans="1:3" x14ac:dyDescent="0.3">
      <c r="A14" t="s">
        <v>30</v>
      </c>
      <c r="B14" t="s">
        <v>29</v>
      </c>
      <c r="C14">
        <v>395.76</v>
      </c>
    </row>
    <row r="15" spans="1:3" x14ac:dyDescent="0.3">
      <c r="A15" t="s">
        <v>31</v>
      </c>
      <c r="B15" t="s">
        <v>32</v>
      </c>
      <c r="C15">
        <v>1468.27151842019</v>
      </c>
    </row>
    <row r="16" spans="1:3" x14ac:dyDescent="0.3">
      <c r="A16" t="s">
        <v>648</v>
      </c>
      <c r="B16" t="s">
        <v>19</v>
      </c>
      <c r="C16">
        <v>67</v>
      </c>
    </row>
    <row r="17" spans="1:3" x14ac:dyDescent="0.3">
      <c r="A17" t="s">
        <v>33</v>
      </c>
    </row>
    <row r="18" spans="1:3" x14ac:dyDescent="0.3">
      <c r="A18" t="s">
        <v>34</v>
      </c>
      <c r="B18" t="s">
        <v>25</v>
      </c>
      <c r="C18">
        <v>6261.7461814978697</v>
      </c>
    </row>
    <row r="19" spans="1:3" x14ac:dyDescent="0.3">
      <c r="A19" t="s">
        <v>35</v>
      </c>
      <c r="B19" t="s">
        <v>25</v>
      </c>
      <c r="C19">
        <v>0</v>
      </c>
    </row>
    <row r="20" spans="1:3" x14ac:dyDescent="0.3">
      <c r="A20" t="s">
        <v>36</v>
      </c>
      <c r="B20" t="s">
        <v>25</v>
      </c>
      <c r="C20">
        <v>0</v>
      </c>
    </row>
    <row r="21" spans="1:3" x14ac:dyDescent="0.3">
      <c r="A21" t="s">
        <v>37</v>
      </c>
      <c r="B21" t="s">
        <v>25</v>
      </c>
      <c r="C21">
        <v>0</v>
      </c>
    </row>
    <row r="22" spans="1:3" x14ac:dyDescent="0.3">
      <c r="A22" t="s">
        <v>38</v>
      </c>
      <c r="B22" t="s">
        <v>25</v>
      </c>
      <c r="C22">
        <v>0</v>
      </c>
    </row>
    <row r="24" spans="1:3" x14ac:dyDescent="0.3">
      <c r="A24" t="s">
        <v>39</v>
      </c>
    </row>
    <row r="25" spans="1:3" x14ac:dyDescent="0.3">
      <c r="A25" t="s">
        <v>34</v>
      </c>
      <c r="B25" t="s">
        <v>25</v>
      </c>
      <c r="C25">
        <v>4318.44564241232</v>
      </c>
    </row>
    <row r="26" spans="1:3" x14ac:dyDescent="0.3">
      <c r="A26" t="s">
        <v>35</v>
      </c>
      <c r="B26" t="s">
        <v>25</v>
      </c>
      <c r="C26">
        <v>0</v>
      </c>
    </row>
    <row r="27" spans="1:3" x14ac:dyDescent="0.3">
      <c r="A27" t="s">
        <v>36</v>
      </c>
      <c r="B27" t="s">
        <v>25</v>
      </c>
      <c r="C27">
        <v>0</v>
      </c>
    </row>
    <row r="28" spans="1:3" x14ac:dyDescent="0.3">
      <c r="A28" t="s">
        <v>37</v>
      </c>
      <c r="B28" t="s">
        <v>25</v>
      </c>
      <c r="C28">
        <v>0</v>
      </c>
    </row>
    <row r="29" spans="1:3" x14ac:dyDescent="0.3">
      <c r="A29" t="s">
        <v>38</v>
      </c>
      <c r="B29" t="s">
        <v>25</v>
      </c>
      <c r="C29">
        <v>0</v>
      </c>
    </row>
    <row r="31" spans="1:3" x14ac:dyDescent="0.3">
      <c r="A31" t="s">
        <v>0</v>
      </c>
    </row>
    <row r="32" spans="1:3" x14ac:dyDescent="0.3">
      <c r="A32" t="s">
        <v>40</v>
      </c>
      <c r="B32" t="s">
        <v>41</v>
      </c>
      <c r="C32">
        <v>0.1</v>
      </c>
    </row>
    <row r="33" spans="1:3" x14ac:dyDescent="0.3">
      <c r="A33" t="s">
        <v>42</v>
      </c>
      <c r="B33" t="s">
        <v>41</v>
      </c>
      <c r="C33">
        <v>0</v>
      </c>
    </row>
    <row r="34" spans="1:3" x14ac:dyDescent="0.3">
      <c r="A34" t="s">
        <v>43</v>
      </c>
      <c r="B34" t="s">
        <v>41</v>
      </c>
      <c r="C34">
        <v>0</v>
      </c>
    </row>
    <row r="35" spans="1:3" x14ac:dyDescent="0.3">
      <c r="A35" t="s">
        <v>44</v>
      </c>
      <c r="B35" t="s">
        <v>41</v>
      </c>
      <c r="C35">
        <v>0</v>
      </c>
    </row>
    <row r="36" spans="1:3" x14ac:dyDescent="0.3">
      <c r="A36" t="s">
        <v>45</v>
      </c>
      <c r="B36" t="s">
        <v>41</v>
      </c>
      <c r="C36">
        <v>0.8</v>
      </c>
    </row>
    <row r="37" spans="1:3" x14ac:dyDescent="0.3">
      <c r="A37" t="s">
        <v>46</v>
      </c>
      <c r="B37" t="s">
        <v>41</v>
      </c>
      <c r="C37">
        <v>0</v>
      </c>
    </row>
    <row r="38" spans="1:3" x14ac:dyDescent="0.3">
      <c r="A38" t="s">
        <v>47</v>
      </c>
      <c r="B38" t="s">
        <v>41</v>
      </c>
      <c r="C38">
        <v>1.04</v>
      </c>
    </row>
    <row r="39" spans="1:3" x14ac:dyDescent="0.3">
      <c r="A39" t="s">
        <v>48</v>
      </c>
      <c r="B39" t="s">
        <v>41</v>
      </c>
      <c r="C39">
        <v>0</v>
      </c>
    </row>
    <row r="41" spans="1:3" x14ac:dyDescent="0.3">
      <c r="A41" t="s">
        <v>49</v>
      </c>
    </row>
    <row r="42" spans="1:3" x14ac:dyDescent="0.3">
      <c r="A42" t="s">
        <v>50</v>
      </c>
      <c r="B42" t="s">
        <v>25</v>
      </c>
      <c r="C42">
        <v>4318.44564241232</v>
      </c>
    </row>
    <row r="43" spans="1:3" x14ac:dyDescent="0.3">
      <c r="A43" t="s">
        <v>51</v>
      </c>
      <c r="B43" t="s">
        <v>25</v>
      </c>
      <c r="C43">
        <v>1651.2587656005801</v>
      </c>
    </row>
    <row r="44" spans="1:3" x14ac:dyDescent="0.3">
      <c r="A44" t="s">
        <v>52</v>
      </c>
      <c r="B44" t="s">
        <v>25</v>
      </c>
      <c r="C44">
        <v>55.646418958753301</v>
      </c>
    </row>
    <row r="45" spans="1:3" x14ac:dyDescent="0.3">
      <c r="A45" t="s">
        <v>53</v>
      </c>
      <c r="B45" t="s">
        <v>25</v>
      </c>
      <c r="C45">
        <v>586.17015951440203</v>
      </c>
    </row>
    <row r="46" spans="1:3" x14ac:dyDescent="0.3">
      <c r="A46" t="s">
        <v>54</v>
      </c>
      <c r="B46" t="s">
        <v>25</v>
      </c>
      <c r="C46">
        <v>0</v>
      </c>
    </row>
    <row r="47" spans="1:3" x14ac:dyDescent="0.3">
      <c r="A47" t="s">
        <v>55</v>
      </c>
      <c r="B47" t="s">
        <v>25</v>
      </c>
    </row>
    <row r="48" spans="1:3" x14ac:dyDescent="0.3">
      <c r="A48" t="s">
        <v>56</v>
      </c>
      <c r="B48" t="s">
        <v>25</v>
      </c>
    </row>
    <row r="49" spans="1:3" x14ac:dyDescent="0.3">
      <c r="A49" t="s">
        <v>57</v>
      </c>
      <c r="B49" t="s">
        <v>25</v>
      </c>
      <c r="C49">
        <v>1855.90724637681</v>
      </c>
    </row>
    <row r="50" spans="1:3" x14ac:dyDescent="0.3">
      <c r="A50" t="s">
        <v>58</v>
      </c>
      <c r="B50" t="s">
        <v>25</v>
      </c>
    </row>
    <row r="51" spans="1:3" x14ac:dyDescent="0.3">
      <c r="A51" t="s">
        <v>59</v>
      </c>
      <c r="B51" t="s">
        <v>25</v>
      </c>
      <c r="C51">
        <v>169.46305196177801</v>
      </c>
    </row>
    <row r="52" spans="1:3" x14ac:dyDescent="0.3">
      <c r="A52" t="s">
        <v>649</v>
      </c>
      <c r="B52" t="s">
        <v>25</v>
      </c>
    </row>
    <row r="53" spans="1:3" x14ac:dyDescent="0.3">
      <c r="A53" t="s">
        <v>60</v>
      </c>
      <c r="B53" t="s">
        <v>25</v>
      </c>
      <c r="C53">
        <v>0</v>
      </c>
    </row>
    <row r="54" spans="1:3" x14ac:dyDescent="0.3">
      <c r="A54" t="s">
        <v>61</v>
      </c>
      <c r="B54" t="s">
        <v>25</v>
      </c>
      <c r="C54">
        <v>0</v>
      </c>
    </row>
    <row r="56" spans="1:3" x14ac:dyDescent="0.3">
      <c r="A56" t="s">
        <v>62</v>
      </c>
    </row>
    <row r="57" spans="1:3" x14ac:dyDescent="0.3">
      <c r="A57" t="s">
        <v>63</v>
      </c>
      <c r="B57" t="s">
        <v>25</v>
      </c>
      <c r="C57">
        <v>1706.9051845593301</v>
      </c>
    </row>
    <row r="58" spans="1:3" x14ac:dyDescent="0.3">
      <c r="A58" t="s">
        <v>64</v>
      </c>
      <c r="B58" t="s">
        <v>25</v>
      </c>
      <c r="C58">
        <v>7977.5603469275402</v>
      </c>
    </row>
    <row r="59" spans="1:3" x14ac:dyDescent="0.3">
      <c r="A59" t="s">
        <v>65</v>
      </c>
      <c r="B59" t="s">
        <v>25</v>
      </c>
      <c r="C59">
        <v>7977.5603469275402</v>
      </c>
    </row>
    <row r="60" spans="1:3" x14ac:dyDescent="0.3">
      <c r="A60" t="s">
        <v>66</v>
      </c>
      <c r="B60" t="s">
        <v>25</v>
      </c>
      <c r="C60">
        <v>7822.9385307084603</v>
      </c>
    </row>
    <row r="61" spans="1:3" x14ac:dyDescent="0.3">
      <c r="A61" t="s">
        <v>67</v>
      </c>
      <c r="B61" t="s">
        <v>25</v>
      </c>
      <c r="C61">
        <v>6802.5552440943102</v>
      </c>
    </row>
    <row r="62" spans="1:3" x14ac:dyDescent="0.3">
      <c r="A62" t="s">
        <v>68</v>
      </c>
      <c r="B62" t="s">
        <v>25</v>
      </c>
      <c r="C62">
        <v>6946.3811876160999</v>
      </c>
    </row>
    <row r="64" spans="1:3" x14ac:dyDescent="0.3">
      <c r="A64" t="s">
        <v>69</v>
      </c>
      <c r="B64" t="s">
        <v>25</v>
      </c>
      <c r="C64">
        <v>1020.38328661414</v>
      </c>
    </row>
    <row r="65" spans="1:3" x14ac:dyDescent="0.3">
      <c r="A65" t="s">
        <v>70</v>
      </c>
      <c r="B65" t="s">
        <v>25</v>
      </c>
      <c r="C65">
        <v>154.62181621907899</v>
      </c>
    </row>
    <row r="66" spans="1:3" x14ac:dyDescent="0.3">
      <c r="A66" t="s">
        <v>71</v>
      </c>
      <c r="B66" t="s">
        <v>25</v>
      </c>
      <c r="C66">
        <v>154.62181621907899</v>
      </c>
    </row>
    <row r="67" spans="1:3" x14ac:dyDescent="0.3">
      <c r="A67" t="s">
        <v>72</v>
      </c>
      <c r="B67" t="s">
        <v>25</v>
      </c>
      <c r="C67">
        <v>0</v>
      </c>
    </row>
    <row r="68" spans="1:3" x14ac:dyDescent="0.3">
      <c r="A68" t="s">
        <v>73</v>
      </c>
      <c r="B68" t="s">
        <v>25</v>
      </c>
      <c r="C68">
        <v>0</v>
      </c>
    </row>
    <row r="70" spans="1:3" x14ac:dyDescent="0.3">
      <c r="A70" t="s">
        <v>1</v>
      </c>
    </row>
    <row r="71" spans="1:3" x14ac:dyDescent="0.3">
      <c r="A71" t="s">
        <v>74</v>
      </c>
      <c r="B71" t="s">
        <v>25</v>
      </c>
    </row>
    <row r="72" spans="1:3" x14ac:dyDescent="0.3">
      <c r="A72" t="s">
        <v>75</v>
      </c>
      <c r="B72" t="s">
        <v>25</v>
      </c>
    </row>
    <row r="73" spans="1:3" x14ac:dyDescent="0.3">
      <c r="A73" t="s">
        <v>76</v>
      </c>
      <c r="B73" t="s">
        <v>25</v>
      </c>
    </row>
    <row r="74" spans="1:3" x14ac:dyDescent="0.3">
      <c r="A74" t="s">
        <v>77</v>
      </c>
      <c r="B74" t="s">
        <v>25</v>
      </c>
    </row>
    <row r="75" spans="1:3" x14ac:dyDescent="0.3">
      <c r="A75" t="s">
        <v>78</v>
      </c>
      <c r="B75" t="s">
        <v>25</v>
      </c>
      <c r="C75">
        <v>461.30638411754501</v>
      </c>
    </row>
    <row r="76" spans="1:3" x14ac:dyDescent="0.3">
      <c r="A76" t="s">
        <v>79</v>
      </c>
      <c r="B76" t="s">
        <v>25</v>
      </c>
      <c r="C76">
        <v>461.24630088157198</v>
      </c>
    </row>
    <row r="78" spans="1:3" x14ac:dyDescent="0.3">
      <c r="A78" t="s">
        <v>80</v>
      </c>
      <c r="B78" t="s">
        <v>25</v>
      </c>
    </row>
    <row r="79" spans="1:3" x14ac:dyDescent="0.3">
      <c r="A79" t="s">
        <v>81</v>
      </c>
      <c r="B79" t="s">
        <v>25</v>
      </c>
    </row>
    <row r="80" spans="1:3" x14ac:dyDescent="0.3">
      <c r="A80" t="s">
        <v>82</v>
      </c>
      <c r="B80" t="s">
        <v>25</v>
      </c>
    </row>
    <row r="81" spans="1:3" x14ac:dyDescent="0.3">
      <c r="A81" t="s">
        <v>83</v>
      </c>
      <c r="B81" t="s">
        <v>25</v>
      </c>
    </row>
    <row r="82" spans="1:3" x14ac:dyDescent="0.3">
      <c r="A82" t="s">
        <v>84</v>
      </c>
      <c r="B82" t="s">
        <v>25</v>
      </c>
    </row>
    <row r="84" spans="1:3" x14ac:dyDescent="0.3">
      <c r="A84" t="s">
        <v>85</v>
      </c>
    </row>
    <row r="85" spans="1:3" x14ac:dyDescent="0.3">
      <c r="A85" t="s">
        <v>86</v>
      </c>
      <c r="B85" t="s">
        <v>25</v>
      </c>
      <c r="C85">
        <v>1855.90724637681</v>
      </c>
    </row>
    <row r="86" spans="1:3" x14ac:dyDescent="0.3">
      <c r="A86" t="s">
        <v>87</v>
      </c>
      <c r="B86" t="s">
        <v>25</v>
      </c>
      <c r="C86">
        <v>4342.8229565217298</v>
      </c>
    </row>
    <row r="87" spans="1:3" x14ac:dyDescent="0.3">
      <c r="A87" t="s">
        <v>88</v>
      </c>
      <c r="B87" t="s">
        <v>25</v>
      </c>
      <c r="C87">
        <v>4342.8229565217298</v>
      </c>
    </row>
    <row r="88" spans="1:3" x14ac:dyDescent="0.3">
      <c r="A88" t="s">
        <v>89</v>
      </c>
      <c r="B88" t="s">
        <v>25</v>
      </c>
      <c r="C88">
        <v>4342.8229565217298</v>
      </c>
    </row>
    <row r="89" spans="1:3" x14ac:dyDescent="0.3">
      <c r="A89" t="s">
        <v>90</v>
      </c>
      <c r="B89" t="s">
        <v>25</v>
      </c>
      <c r="C89">
        <v>3201.44</v>
      </c>
    </row>
    <row r="91" spans="1:3" x14ac:dyDescent="0.3">
      <c r="A91" t="s">
        <v>91</v>
      </c>
      <c r="B91" t="s">
        <v>25</v>
      </c>
    </row>
    <row r="92" spans="1:3" x14ac:dyDescent="0.3">
      <c r="A92" t="s">
        <v>92</v>
      </c>
      <c r="B92" t="s">
        <v>25</v>
      </c>
      <c r="C92">
        <v>1141.38295652173</v>
      </c>
    </row>
    <row r="93" spans="1:3" x14ac:dyDescent="0.3">
      <c r="A93" t="s">
        <v>93</v>
      </c>
      <c r="B93" t="s">
        <v>25</v>
      </c>
    </row>
    <row r="94" spans="1:3" x14ac:dyDescent="0.3">
      <c r="A94" t="s">
        <v>94</v>
      </c>
      <c r="B94" t="s">
        <v>25</v>
      </c>
    </row>
    <row r="95" spans="1:3" x14ac:dyDescent="0.3">
      <c r="A95" t="s">
        <v>95</v>
      </c>
      <c r="B95" t="s">
        <v>25</v>
      </c>
    </row>
    <row r="96" spans="1:3" x14ac:dyDescent="0.3">
      <c r="A96" t="s">
        <v>96</v>
      </c>
      <c r="B96" t="s">
        <v>25</v>
      </c>
    </row>
    <row r="99" spans="1:3" x14ac:dyDescent="0.3">
      <c r="A99" t="s">
        <v>97</v>
      </c>
      <c r="B99" t="s">
        <v>25</v>
      </c>
      <c r="C99">
        <v>169.46305196177801</v>
      </c>
    </row>
    <row r="100" spans="1:3" x14ac:dyDescent="0.3">
      <c r="A100" t="s">
        <v>98</v>
      </c>
      <c r="B100" t="s">
        <v>25</v>
      </c>
    </row>
    <row r="101" spans="1:3" x14ac:dyDescent="0.3">
      <c r="A101" t="s">
        <v>99</v>
      </c>
      <c r="B101" t="s">
        <v>25</v>
      </c>
      <c r="C101">
        <v>0</v>
      </c>
    </row>
    <row r="103" spans="1:3" x14ac:dyDescent="0.3">
      <c r="A103" t="s">
        <v>100</v>
      </c>
      <c r="B103" t="s">
        <v>101</v>
      </c>
      <c r="C103">
        <v>12</v>
      </c>
    </row>
    <row r="104" spans="1:3" x14ac:dyDescent="0.3">
      <c r="A104" t="s">
        <v>102</v>
      </c>
      <c r="B104" t="s">
        <v>101</v>
      </c>
    </row>
    <row r="106" spans="1:3" x14ac:dyDescent="0.3">
      <c r="A106" t="s">
        <v>103</v>
      </c>
    </row>
    <row r="107" spans="1:3" x14ac:dyDescent="0.3">
      <c r="A107" t="s">
        <v>104</v>
      </c>
      <c r="B107" t="s">
        <v>25</v>
      </c>
      <c r="C107">
        <v>1724.1774253106</v>
      </c>
    </row>
    <row r="108" spans="1:3" x14ac:dyDescent="0.3">
      <c r="A108" t="s">
        <v>105</v>
      </c>
      <c r="B108" t="s">
        <v>25</v>
      </c>
      <c r="C108">
        <v>1215.36850219851</v>
      </c>
    </row>
    <row r="109" spans="1:3" x14ac:dyDescent="0.3">
      <c r="A109" t="s">
        <v>106</v>
      </c>
      <c r="B109" t="s">
        <v>25</v>
      </c>
      <c r="C109">
        <v>768.12277819863596</v>
      </c>
    </row>
    <row r="110" spans="1:3" x14ac:dyDescent="0.3">
      <c r="A110" t="s">
        <v>107</v>
      </c>
      <c r="B110" t="s">
        <v>25</v>
      </c>
      <c r="C110">
        <v>210.92414493205001</v>
      </c>
    </row>
    <row r="111" spans="1:3" x14ac:dyDescent="0.3">
      <c r="A111" t="s">
        <v>108</v>
      </c>
      <c r="B111" t="s">
        <v>25</v>
      </c>
      <c r="C111">
        <v>5.4488530772624797</v>
      </c>
    </row>
    <row r="112" spans="1:3" x14ac:dyDescent="0.3">
      <c r="A112" t="s">
        <v>109</v>
      </c>
      <c r="B112" t="s">
        <v>25</v>
      </c>
      <c r="C112">
        <v>0</v>
      </c>
    </row>
    <row r="113" spans="1:3" x14ac:dyDescent="0.3">
      <c r="A113" t="s">
        <v>110</v>
      </c>
      <c r="B113" t="s">
        <v>25</v>
      </c>
      <c r="C113">
        <v>0</v>
      </c>
    </row>
    <row r="114" spans="1:3" x14ac:dyDescent="0.3">
      <c r="A114" t="s">
        <v>111</v>
      </c>
      <c r="B114" t="s">
        <v>25</v>
      </c>
      <c r="C114">
        <v>0</v>
      </c>
    </row>
    <row r="115" spans="1:3" x14ac:dyDescent="0.3">
      <c r="A115" t="s">
        <v>112</v>
      </c>
      <c r="B115" t="s">
        <v>25</v>
      </c>
      <c r="C115">
        <v>3.8674062491485302</v>
      </c>
    </row>
    <row r="116" spans="1:3" x14ac:dyDescent="0.3">
      <c r="A116" t="s">
        <v>113</v>
      </c>
      <c r="B116" t="s">
        <v>25</v>
      </c>
      <c r="C116">
        <v>358.764419136897</v>
      </c>
    </row>
    <row r="117" spans="1:3" x14ac:dyDescent="0.3">
      <c r="A117" t="s">
        <v>114</v>
      </c>
      <c r="B117" t="s">
        <v>25</v>
      </c>
      <c r="C117">
        <v>917.70062123675996</v>
      </c>
    </row>
    <row r="118" spans="1:3" x14ac:dyDescent="0.3">
      <c r="A118" t="s">
        <v>115</v>
      </c>
      <c r="B118" t="s">
        <v>25</v>
      </c>
      <c r="C118">
        <v>1598.1810937544401</v>
      </c>
    </row>
    <row r="120" spans="1:3" x14ac:dyDescent="0.3">
      <c r="A120" t="s">
        <v>116</v>
      </c>
    </row>
    <row r="121" spans="1:3" x14ac:dyDescent="0.3">
      <c r="A121" t="s">
        <v>104</v>
      </c>
      <c r="B121" t="s">
        <v>25</v>
      </c>
      <c r="C121">
        <v>1759.5139690357901</v>
      </c>
    </row>
    <row r="122" spans="1:3" x14ac:dyDescent="0.3">
      <c r="A122" t="s">
        <v>105</v>
      </c>
      <c r="B122" t="s">
        <v>25</v>
      </c>
      <c r="C122">
        <v>1239.6917813037501</v>
      </c>
    </row>
    <row r="123" spans="1:3" x14ac:dyDescent="0.3">
      <c r="A123" t="s">
        <v>106</v>
      </c>
      <c r="B123" t="s">
        <v>25</v>
      </c>
      <c r="C123">
        <v>789.75572586064504</v>
      </c>
    </row>
    <row r="124" spans="1:3" x14ac:dyDescent="0.3">
      <c r="A124" t="s">
        <v>107</v>
      </c>
      <c r="B124" t="s">
        <v>25</v>
      </c>
      <c r="C124">
        <v>217.22096266723901</v>
      </c>
    </row>
    <row r="125" spans="1:3" x14ac:dyDescent="0.3">
      <c r="A125" t="s">
        <v>108</v>
      </c>
      <c r="B125" t="s">
        <v>25</v>
      </c>
      <c r="C125">
        <v>5.45928246626044</v>
      </c>
    </row>
    <row r="126" spans="1:3" x14ac:dyDescent="0.3">
      <c r="A126" t="s">
        <v>109</v>
      </c>
      <c r="B126" t="s">
        <v>25</v>
      </c>
      <c r="C126">
        <v>0</v>
      </c>
    </row>
    <row r="127" spans="1:3" x14ac:dyDescent="0.3">
      <c r="A127" t="s">
        <v>110</v>
      </c>
      <c r="B127" t="s">
        <v>25</v>
      </c>
      <c r="C127">
        <v>0</v>
      </c>
    </row>
    <row r="128" spans="1:3" x14ac:dyDescent="0.3">
      <c r="A128" t="s">
        <v>111</v>
      </c>
      <c r="B128" t="s">
        <v>25</v>
      </c>
      <c r="C128">
        <v>0</v>
      </c>
    </row>
    <row r="129" spans="1:3" x14ac:dyDescent="0.3">
      <c r="A129" t="s">
        <v>112</v>
      </c>
      <c r="B129" t="s">
        <v>25</v>
      </c>
      <c r="C129">
        <v>3.8674062491485302</v>
      </c>
    </row>
    <row r="130" spans="1:3" x14ac:dyDescent="0.3">
      <c r="A130" t="s">
        <v>113</v>
      </c>
      <c r="B130" t="s">
        <v>25</v>
      </c>
      <c r="C130">
        <v>366.05923973886701</v>
      </c>
    </row>
    <row r="131" spans="1:3" x14ac:dyDescent="0.3">
      <c r="A131" t="s">
        <v>114</v>
      </c>
      <c r="B131" t="s">
        <v>25</v>
      </c>
      <c r="C131">
        <v>935.36951518425303</v>
      </c>
    </row>
    <row r="132" spans="1:3" x14ac:dyDescent="0.3">
      <c r="A132" t="s">
        <v>115</v>
      </c>
      <c r="B132" t="s">
        <v>25</v>
      </c>
      <c r="C132">
        <v>1629.44330511013</v>
      </c>
    </row>
    <row r="134" spans="1:3" x14ac:dyDescent="0.3">
      <c r="A134" t="s">
        <v>117</v>
      </c>
    </row>
    <row r="135" spans="1:3" x14ac:dyDescent="0.3">
      <c r="A135" t="s">
        <v>104</v>
      </c>
      <c r="B135" t="s">
        <v>25</v>
      </c>
      <c r="C135">
        <v>1584.8758453790799</v>
      </c>
    </row>
    <row r="136" spans="1:3" x14ac:dyDescent="0.3">
      <c r="A136" t="s">
        <v>105</v>
      </c>
      <c r="B136" t="s">
        <v>25</v>
      </c>
      <c r="C136">
        <v>1272.9571802497401</v>
      </c>
    </row>
    <row r="137" spans="1:3" x14ac:dyDescent="0.3">
      <c r="A137" t="s">
        <v>106</v>
      </c>
      <c r="B137" t="s">
        <v>25</v>
      </c>
      <c r="C137">
        <v>1337.40885557052</v>
      </c>
    </row>
    <row r="138" spans="1:3" x14ac:dyDescent="0.3">
      <c r="A138" t="s">
        <v>107</v>
      </c>
      <c r="B138" t="s">
        <v>25</v>
      </c>
      <c r="C138">
        <v>1039.6633113186299</v>
      </c>
    </row>
    <row r="139" spans="1:3" x14ac:dyDescent="0.3">
      <c r="A139" t="s">
        <v>108</v>
      </c>
      <c r="B139" t="s">
        <v>25</v>
      </c>
      <c r="C139">
        <v>647.110147084917</v>
      </c>
    </row>
    <row r="140" spans="1:3" x14ac:dyDescent="0.3">
      <c r="A140" t="s">
        <v>109</v>
      </c>
      <c r="B140" t="s">
        <v>25</v>
      </c>
      <c r="C140">
        <v>513.25810718628497</v>
      </c>
    </row>
    <row r="141" spans="1:3" x14ac:dyDescent="0.3">
      <c r="A141" t="s">
        <v>110</v>
      </c>
      <c r="B141" t="s">
        <v>25</v>
      </c>
      <c r="C141">
        <v>377.64631908859297</v>
      </c>
    </row>
    <row r="142" spans="1:3" x14ac:dyDescent="0.3">
      <c r="A142" t="s">
        <v>111</v>
      </c>
      <c r="B142" t="s">
        <v>25</v>
      </c>
      <c r="C142">
        <v>348.32236996984301</v>
      </c>
    </row>
    <row r="143" spans="1:3" x14ac:dyDescent="0.3">
      <c r="A143" t="s">
        <v>112</v>
      </c>
      <c r="B143" t="s">
        <v>25</v>
      </c>
      <c r="C143">
        <v>559.83724121980299</v>
      </c>
    </row>
    <row r="144" spans="1:3" x14ac:dyDescent="0.3">
      <c r="A144" t="s">
        <v>113</v>
      </c>
      <c r="B144" t="s">
        <v>25</v>
      </c>
      <c r="C144">
        <v>989.68469751910698</v>
      </c>
    </row>
    <row r="145" spans="1:3" x14ac:dyDescent="0.3">
      <c r="A145" t="s">
        <v>114</v>
      </c>
      <c r="B145" t="s">
        <v>25</v>
      </c>
      <c r="C145">
        <v>1139.1099459690099</v>
      </c>
    </row>
    <row r="146" spans="1:3" x14ac:dyDescent="0.3">
      <c r="A146" t="s">
        <v>115</v>
      </c>
      <c r="B146" t="s">
        <v>25</v>
      </c>
      <c r="C146">
        <v>1480.0589678005399</v>
      </c>
    </row>
    <row r="148" spans="1:3" x14ac:dyDescent="0.3">
      <c r="A148" t="s">
        <v>118</v>
      </c>
    </row>
    <row r="149" spans="1:3" x14ac:dyDescent="0.3">
      <c r="A149" t="s">
        <v>104</v>
      </c>
      <c r="B149" t="s">
        <v>25</v>
      </c>
      <c r="C149">
        <v>830.94719187609905</v>
      </c>
    </row>
    <row r="150" spans="1:3" x14ac:dyDescent="0.3">
      <c r="A150" t="s">
        <v>105</v>
      </c>
      <c r="B150" t="s">
        <v>25</v>
      </c>
      <c r="C150">
        <v>803.55128202662695</v>
      </c>
    </row>
    <row r="151" spans="1:3" x14ac:dyDescent="0.3">
      <c r="A151" t="s">
        <v>106</v>
      </c>
      <c r="B151" t="s">
        <v>25</v>
      </c>
      <c r="C151">
        <v>671.69326880351696</v>
      </c>
    </row>
    <row r="152" spans="1:3" x14ac:dyDescent="0.3">
      <c r="A152" t="s">
        <v>107</v>
      </c>
      <c r="B152" t="s">
        <v>25</v>
      </c>
      <c r="C152">
        <v>499.56407435004002</v>
      </c>
    </row>
    <row r="153" spans="1:3" x14ac:dyDescent="0.3">
      <c r="A153" t="s">
        <v>108</v>
      </c>
      <c r="B153" t="s">
        <v>25</v>
      </c>
      <c r="C153">
        <v>247.69656329306301</v>
      </c>
    </row>
    <row r="154" spans="1:3" x14ac:dyDescent="0.3">
      <c r="A154" t="s">
        <v>109</v>
      </c>
      <c r="B154" t="s">
        <v>25</v>
      </c>
      <c r="C154">
        <v>169.067278613833</v>
      </c>
    </row>
    <row r="155" spans="1:3" x14ac:dyDescent="0.3">
      <c r="A155" t="s">
        <v>110</v>
      </c>
      <c r="B155" t="s">
        <v>25</v>
      </c>
      <c r="C155">
        <v>84.727106763188402</v>
      </c>
    </row>
    <row r="156" spans="1:3" x14ac:dyDescent="0.3">
      <c r="A156" t="s">
        <v>111</v>
      </c>
      <c r="B156" t="s">
        <v>25</v>
      </c>
      <c r="C156">
        <v>64.218571655519</v>
      </c>
    </row>
    <row r="157" spans="1:3" x14ac:dyDescent="0.3">
      <c r="A157" t="s">
        <v>112</v>
      </c>
      <c r="B157" t="s">
        <v>25</v>
      </c>
      <c r="C157">
        <v>188.06741683546699</v>
      </c>
    </row>
    <row r="158" spans="1:3" x14ac:dyDescent="0.3">
      <c r="A158" t="s">
        <v>113</v>
      </c>
      <c r="B158" t="s">
        <v>25</v>
      </c>
      <c r="C158">
        <v>432.476252905308</v>
      </c>
    </row>
    <row r="159" spans="1:3" x14ac:dyDescent="0.3">
      <c r="A159" t="s">
        <v>114</v>
      </c>
      <c r="B159" t="s">
        <v>25</v>
      </c>
      <c r="C159">
        <v>528.57941588181802</v>
      </c>
    </row>
    <row r="160" spans="1:3" x14ac:dyDescent="0.3">
      <c r="A160" t="s">
        <v>115</v>
      </c>
      <c r="B160" t="s">
        <v>25</v>
      </c>
      <c r="C160">
        <v>731.816896237332</v>
      </c>
    </row>
    <row r="162" spans="1:3" x14ac:dyDescent="0.3">
      <c r="A162" t="s">
        <v>119</v>
      </c>
    </row>
    <row r="163" spans="1:3" x14ac:dyDescent="0.3">
      <c r="A163" t="s">
        <v>104</v>
      </c>
      <c r="B163" t="s">
        <v>25</v>
      </c>
      <c r="C163">
        <v>500.86079999999998</v>
      </c>
    </row>
    <row r="164" spans="1:3" x14ac:dyDescent="0.3">
      <c r="A164" t="s">
        <v>105</v>
      </c>
      <c r="B164" t="s">
        <v>25</v>
      </c>
      <c r="C164">
        <v>452.3904</v>
      </c>
    </row>
    <row r="165" spans="1:3" x14ac:dyDescent="0.3">
      <c r="A165" t="s">
        <v>106</v>
      </c>
      <c r="B165" t="s">
        <v>25</v>
      </c>
      <c r="C165">
        <v>500.86079999999998</v>
      </c>
    </row>
    <row r="166" spans="1:3" x14ac:dyDescent="0.3">
      <c r="A166" t="s">
        <v>107</v>
      </c>
      <c r="B166" t="s">
        <v>25</v>
      </c>
      <c r="C166">
        <v>484.70400000000001</v>
      </c>
    </row>
    <row r="167" spans="1:3" x14ac:dyDescent="0.3">
      <c r="A167" t="s">
        <v>108</v>
      </c>
      <c r="B167" t="s">
        <v>25</v>
      </c>
      <c r="C167">
        <v>500.86079999999998</v>
      </c>
    </row>
    <row r="168" spans="1:3" x14ac:dyDescent="0.3">
      <c r="A168" t="s">
        <v>109</v>
      </c>
      <c r="B168" t="s">
        <v>25</v>
      </c>
      <c r="C168">
        <v>484.70400000000001</v>
      </c>
    </row>
    <row r="169" spans="1:3" x14ac:dyDescent="0.3">
      <c r="A169" t="s">
        <v>110</v>
      </c>
      <c r="B169" t="s">
        <v>25</v>
      </c>
      <c r="C169">
        <v>500.86079999999998</v>
      </c>
    </row>
    <row r="170" spans="1:3" x14ac:dyDescent="0.3">
      <c r="A170" t="s">
        <v>111</v>
      </c>
      <c r="B170" t="s">
        <v>25</v>
      </c>
      <c r="C170">
        <v>500.86079999999998</v>
      </c>
    </row>
    <row r="171" spans="1:3" x14ac:dyDescent="0.3">
      <c r="A171" t="s">
        <v>112</v>
      </c>
      <c r="B171" t="s">
        <v>25</v>
      </c>
      <c r="C171">
        <v>484.70400000000001</v>
      </c>
    </row>
    <row r="172" spans="1:3" x14ac:dyDescent="0.3">
      <c r="A172" t="s">
        <v>113</v>
      </c>
      <c r="B172" t="s">
        <v>25</v>
      </c>
      <c r="C172">
        <v>500.86079999999998</v>
      </c>
    </row>
    <row r="173" spans="1:3" x14ac:dyDescent="0.3">
      <c r="A173" t="s">
        <v>114</v>
      </c>
      <c r="B173" t="s">
        <v>25</v>
      </c>
      <c r="C173">
        <v>484.70400000000001</v>
      </c>
    </row>
    <row r="174" spans="1:3" x14ac:dyDescent="0.3">
      <c r="A174" t="s">
        <v>115</v>
      </c>
      <c r="B174" t="s">
        <v>25</v>
      </c>
      <c r="C174">
        <v>500.86079999999998</v>
      </c>
    </row>
    <row r="176" spans="1:3" x14ac:dyDescent="0.3">
      <c r="A176" t="s">
        <v>120</v>
      </c>
    </row>
    <row r="177" spans="1:3" x14ac:dyDescent="0.3">
      <c r="A177" t="s">
        <v>104</v>
      </c>
      <c r="B177" t="s">
        <v>25</v>
      </c>
      <c r="C177">
        <v>155.47713920568</v>
      </c>
    </row>
    <row r="178" spans="1:3" x14ac:dyDescent="0.3">
      <c r="A178" t="s">
        <v>105</v>
      </c>
      <c r="B178" t="s">
        <v>25</v>
      </c>
      <c r="C178">
        <v>385.25820332832001</v>
      </c>
    </row>
    <row r="179" spans="1:3" x14ac:dyDescent="0.3">
      <c r="A179" t="s">
        <v>106</v>
      </c>
      <c r="B179" t="s">
        <v>25</v>
      </c>
      <c r="C179">
        <v>731.001326478946</v>
      </c>
    </row>
    <row r="180" spans="1:3" x14ac:dyDescent="0.3">
      <c r="A180" t="s">
        <v>107</v>
      </c>
      <c r="B180" t="s">
        <v>25</v>
      </c>
      <c r="C180">
        <v>980.26263782657304</v>
      </c>
    </row>
    <row r="181" spans="1:3" x14ac:dyDescent="0.3">
      <c r="A181" t="s">
        <v>108</v>
      </c>
      <c r="B181" t="s">
        <v>25</v>
      </c>
      <c r="C181">
        <v>1078.7658897159299</v>
      </c>
    </row>
    <row r="182" spans="1:3" x14ac:dyDescent="0.3">
      <c r="A182" t="s">
        <v>109</v>
      </c>
      <c r="B182" t="s">
        <v>25</v>
      </c>
      <c r="C182">
        <v>1082.72850487649</v>
      </c>
    </row>
    <row r="183" spans="1:3" x14ac:dyDescent="0.3">
      <c r="A183" t="s">
        <v>110</v>
      </c>
      <c r="B183" t="s">
        <v>25</v>
      </c>
      <c r="C183">
        <v>1062.2996927515901</v>
      </c>
    </row>
    <row r="184" spans="1:3" x14ac:dyDescent="0.3">
      <c r="A184" t="s">
        <v>111</v>
      </c>
      <c r="B184" t="s">
        <v>25</v>
      </c>
      <c r="C184">
        <v>1055.30905331294</v>
      </c>
    </row>
    <row r="185" spans="1:3" x14ac:dyDescent="0.3">
      <c r="A185" t="s">
        <v>112</v>
      </c>
      <c r="B185" t="s">
        <v>25</v>
      </c>
      <c r="C185">
        <v>857.67484079404801</v>
      </c>
    </row>
    <row r="186" spans="1:3" x14ac:dyDescent="0.3">
      <c r="A186" t="s">
        <v>113</v>
      </c>
      <c r="B186" t="s">
        <v>25</v>
      </c>
      <c r="C186">
        <v>593.98106857029495</v>
      </c>
    </row>
    <row r="187" spans="1:3" x14ac:dyDescent="0.3">
      <c r="A187" t="s">
        <v>114</v>
      </c>
      <c r="B187" t="s">
        <v>25</v>
      </c>
      <c r="C187">
        <v>248.4422698608</v>
      </c>
    </row>
    <row r="188" spans="1:3" x14ac:dyDescent="0.3">
      <c r="A188" t="s">
        <v>115</v>
      </c>
      <c r="B188" t="s">
        <v>25</v>
      </c>
      <c r="C188">
        <v>81.590130732239999</v>
      </c>
    </row>
    <row r="190" spans="1:3" x14ac:dyDescent="0.3">
      <c r="A190" t="s">
        <v>121</v>
      </c>
    </row>
    <row r="191" spans="1:3" x14ac:dyDescent="0.3">
      <c r="A191" t="s">
        <v>104</v>
      </c>
      <c r="B191" t="s">
        <v>122</v>
      </c>
      <c r="C191">
        <v>162.13455856859301</v>
      </c>
    </row>
    <row r="192" spans="1:3" x14ac:dyDescent="0.3">
      <c r="A192" t="s">
        <v>105</v>
      </c>
      <c r="B192" t="s">
        <v>122</v>
      </c>
      <c r="C192">
        <v>161.570953150089</v>
      </c>
    </row>
    <row r="193" spans="1:3" x14ac:dyDescent="0.3">
      <c r="A193" t="s">
        <v>106</v>
      </c>
      <c r="B193" t="s">
        <v>122</v>
      </c>
      <c r="C193">
        <v>160.03115451131501</v>
      </c>
    </row>
    <row r="194" spans="1:3" x14ac:dyDescent="0.3">
      <c r="A194" t="s">
        <v>107</v>
      </c>
      <c r="B194" t="s">
        <v>122</v>
      </c>
      <c r="C194">
        <v>157.92775045403701</v>
      </c>
    </row>
    <row r="195" spans="1:3" x14ac:dyDescent="0.3">
      <c r="A195" t="s">
        <v>108</v>
      </c>
      <c r="B195" t="s">
        <v>122</v>
      </c>
      <c r="C195">
        <v>155.82434639675901</v>
      </c>
    </row>
    <row r="196" spans="1:3" x14ac:dyDescent="0.3">
      <c r="A196" t="s">
        <v>109</v>
      </c>
      <c r="B196" t="s">
        <v>122</v>
      </c>
      <c r="C196">
        <v>154.28454775798599</v>
      </c>
    </row>
    <row r="197" spans="1:3" x14ac:dyDescent="0.3">
      <c r="A197" t="s">
        <v>110</v>
      </c>
      <c r="B197" t="s">
        <v>122</v>
      </c>
      <c r="C197">
        <v>153.72094233948201</v>
      </c>
    </row>
    <row r="198" spans="1:3" x14ac:dyDescent="0.3">
      <c r="A198" t="s">
        <v>111</v>
      </c>
      <c r="B198" t="s">
        <v>122</v>
      </c>
      <c r="C198">
        <v>154.28454775798599</v>
      </c>
    </row>
    <row r="199" spans="1:3" x14ac:dyDescent="0.3">
      <c r="A199" t="s">
        <v>112</v>
      </c>
      <c r="B199" t="s">
        <v>122</v>
      </c>
      <c r="C199">
        <v>155.82434639675901</v>
      </c>
    </row>
    <row r="200" spans="1:3" x14ac:dyDescent="0.3">
      <c r="A200" t="s">
        <v>113</v>
      </c>
      <c r="B200" t="s">
        <v>122</v>
      </c>
      <c r="C200">
        <v>157.92775045403701</v>
      </c>
    </row>
    <row r="201" spans="1:3" x14ac:dyDescent="0.3">
      <c r="A201" t="s">
        <v>114</v>
      </c>
      <c r="B201" t="s">
        <v>122</v>
      </c>
      <c r="C201">
        <v>160.03115451131501</v>
      </c>
    </row>
    <row r="202" spans="1:3" x14ac:dyDescent="0.3">
      <c r="A202" t="s">
        <v>115</v>
      </c>
      <c r="B202" t="s">
        <v>122</v>
      </c>
      <c r="C202">
        <v>161.570953150089</v>
      </c>
    </row>
    <row r="204" spans="1:3" x14ac:dyDescent="0.3">
      <c r="A204" t="s">
        <v>123</v>
      </c>
    </row>
    <row r="205" spans="1:3" x14ac:dyDescent="0.3">
      <c r="A205" t="s">
        <v>104</v>
      </c>
      <c r="B205" t="s">
        <v>122</v>
      </c>
      <c r="C205">
        <v>73.572126669358894</v>
      </c>
    </row>
    <row r="206" spans="1:3" x14ac:dyDescent="0.3">
      <c r="A206" t="s">
        <v>105</v>
      </c>
      <c r="B206" t="s">
        <v>122</v>
      </c>
      <c r="C206">
        <v>90.649650622055702</v>
      </c>
    </row>
    <row r="207" spans="1:3" x14ac:dyDescent="0.3">
      <c r="A207" t="s">
        <v>106</v>
      </c>
      <c r="B207" t="s">
        <v>122</v>
      </c>
      <c r="C207">
        <v>72.854520382745406</v>
      </c>
    </row>
    <row r="208" spans="1:3" x14ac:dyDescent="0.3">
      <c r="A208" t="s">
        <v>107</v>
      </c>
      <c r="B208" t="s">
        <v>122</v>
      </c>
      <c r="C208">
        <v>73.356530479324704</v>
      </c>
    </row>
    <row r="209" spans="1:3" x14ac:dyDescent="0.3">
      <c r="A209" t="s">
        <v>108</v>
      </c>
      <c r="B209" t="s">
        <v>122</v>
      </c>
      <c r="C209">
        <v>71.200343183513894</v>
      </c>
    </row>
    <row r="210" spans="1:3" x14ac:dyDescent="0.3">
      <c r="A210" t="s">
        <v>109</v>
      </c>
      <c r="B210" t="s">
        <v>122</v>
      </c>
      <c r="C210">
        <v>68.127810725855994</v>
      </c>
    </row>
    <row r="211" spans="1:3" x14ac:dyDescent="0.3">
      <c r="A211" t="s">
        <v>110</v>
      </c>
      <c r="B211" t="s">
        <v>122</v>
      </c>
      <c r="C211">
        <v>65.679620819078806</v>
      </c>
    </row>
    <row r="212" spans="1:3" x14ac:dyDescent="0.3">
      <c r="A212" t="s">
        <v>111</v>
      </c>
      <c r="B212" t="s">
        <v>122</v>
      </c>
      <c r="C212">
        <v>63.818220389509698</v>
      </c>
    </row>
    <row r="213" spans="1:3" x14ac:dyDescent="0.3">
      <c r="A213" t="s">
        <v>112</v>
      </c>
      <c r="B213" t="s">
        <v>122</v>
      </c>
      <c r="C213">
        <v>67.264060163835495</v>
      </c>
    </row>
    <row r="214" spans="1:3" x14ac:dyDescent="0.3">
      <c r="A214" t="s">
        <v>113</v>
      </c>
      <c r="B214" t="s">
        <v>122</v>
      </c>
      <c r="C214">
        <v>68.499253926777996</v>
      </c>
    </row>
    <row r="215" spans="1:3" x14ac:dyDescent="0.3">
      <c r="A215" t="s">
        <v>114</v>
      </c>
      <c r="B215" t="s">
        <v>122</v>
      </c>
      <c r="C215">
        <v>69.660087161256698</v>
      </c>
    </row>
    <row r="216" spans="1:3" x14ac:dyDescent="0.3">
      <c r="A216" t="s">
        <v>115</v>
      </c>
      <c r="B216" t="s">
        <v>122</v>
      </c>
      <c r="C216">
        <v>70.334868537437799</v>
      </c>
    </row>
    <row r="218" spans="1:3" x14ac:dyDescent="0.3">
      <c r="A218" t="s">
        <v>124</v>
      </c>
    </row>
    <row r="219" spans="1:3" x14ac:dyDescent="0.3">
      <c r="A219" t="s">
        <v>104</v>
      </c>
      <c r="B219" t="s">
        <v>101</v>
      </c>
      <c r="C219">
        <v>17.7905385513608</v>
      </c>
    </row>
    <row r="220" spans="1:3" x14ac:dyDescent="0.3">
      <c r="A220" t="s">
        <v>105</v>
      </c>
      <c r="B220" t="s">
        <v>101</v>
      </c>
      <c r="C220">
        <v>18.011014285698799</v>
      </c>
    </row>
    <row r="221" spans="1:3" x14ac:dyDescent="0.3">
      <c r="A221" t="s">
        <v>106</v>
      </c>
      <c r="B221" t="s">
        <v>101</v>
      </c>
      <c r="C221">
        <v>18.302004347775199</v>
      </c>
    </row>
    <row r="222" spans="1:3" x14ac:dyDescent="0.3">
      <c r="A222" t="s">
        <v>107</v>
      </c>
      <c r="B222" t="s">
        <v>101</v>
      </c>
      <c r="C222">
        <v>18.7784488609148</v>
      </c>
    </row>
    <row r="223" spans="1:3" x14ac:dyDescent="0.3">
      <c r="A223" t="s">
        <v>108</v>
      </c>
      <c r="B223" t="s">
        <v>101</v>
      </c>
      <c r="C223">
        <v>19.405897241661201</v>
      </c>
    </row>
    <row r="224" spans="1:3" x14ac:dyDescent="0.3">
      <c r="A224" t="s">
        <v>109</v>
      </c>
      <c r="B224" t="s">
        <v>101</v>
      </c>
      <c r="C224">
        <v>19.566693240831199</v>
      </c>
    </row>
    <row r="225" spans="1:3" x14ac:dyDescent="0.3">
      <c r="A225" t="s">
        <v>110</v>
      </c>
      <c r="B225" t="s">
        <v>101</v>
      </c>
      <c r="C225">
        <v>19.783879069684101</v>
      </c>
    </row>
    <row r="226" spans="1:3" x14ac:dyDescent="0.3">
      <c r="A226" t="s">
        <v>111</v>
      </c>
      <c r="B226" t="s">
        <v>101</v>
      </c>
      <c r="C226">
        <v>19.8325178852748</v>
      </c>
    </row>
    <row r="227" spans="1:3" x14ac:dyDescent="0.3">
      <c r="A227" t="s">
        <v>112</v>
      </c>
      <c r="B227" t="s">
        <v>101</v>
      </c>
      <c r="C227">
        <v>19.513273548587399</v>
      </c>
    </row>
    <row r="228" spans="1:3" x14ac:dyDescent="0.3">
      <c r="A228" t="s">
        <v>113</v>
      </c>
      <c r="B228" t="s">
        <v>101</v>
      </c>
      <c r="C228">
        <v>18.886009012366902</v>
      </c>
    </row>
    <row r="229" spans="1:3" x14ac:dyDescent="0.3">
      <c r="A229" t="s">
        <v>114</v>
      </c>
      <c r="B229" t="s">
        <v>101</v>
      </c>
      <c r="C229">
        <v>18.528862460998202</v>
      </c>
    </row>
    <row r="230" spans="1:3" x14ac:dyDescent="0.3">
      <c r="A230" t="s">
        <v>115</v>
      </c>
      <c r="B230" t="s">
        <v>101</v>
      </c>
      <c r="C230">
        <v>17.984882334861901</v>
      </c>
    </row>
    <row r="232" spans="1:3" x14ac:dyDescent="0.3">
      <c r="A232" t="s">
        <v>66</v>
      </c>
    </row>
    <row r="233" spans="1:3" x14ac:dyDescent="0.3">
      <c r="A233" t="s">
        <v>104</v>
      </c>
      <c r="B233" t="s">
        <v>25</v>
      </c>
      <c r="C233">
        <v>1982.80403910719</v>
      </c>
    </row>
    <row r="234" spans="1:3" x14ac:dyDescent="0.3">
      <c r="A234" t="s">
        <v>105</v>
      </c>
      <c r="B234" t="s">
        <v>25</v>
      </c>
      <c r="C234">
        <v>1397.67377752829</v>
      </c>
    </row>
    <row r="235" spans="1:3" x14ac:dyDescent="0.3">
      <c r="A235" t="s">
        <v>106</v>
      </c>
      <c r="B235" t="s">
        <v>25</v>
      </c>
      <c r="C235">
        <v>883.34119492843104</v>
      </c>
    </row>
    <row r="236" spans="1:3" x14ac:dyDescent="0.3">
      <c r="A236" t="s">
        <v>107</v>
      </c>
      <c r="B236" t="s">
        <v>25</v>
      </c>
      <c r="C236">
        <v>242.56276667185799</v>
      </c>
    </row>
    <row r="237" spans="1:3" x14ac:dyDescent="0.3">
      <c r="A237" t="s">
        <v>108</v>
      </c>
      <c r="B237" t="s">
        <v>25</v>
      </c>
      <c r="C237">
        <v>6.26618103885186</v>
      </c>
    </row>
    <row r="238" spans="1:3" x14ac:dyDescent="0.3">
      <c r="A238" t="s">
        <v>109</v>
      </c>
      <c r="B238" t="s">
        <v>25</v>
      </c>
      <c r="C238">
        <v>0</v>
      </c>
    </row>
    <row r="239" spans="1:3" x14ac:dyDescent="0.3">
      <c r="A239" t="s">
        <v>110</v>
      </c>
      <c r="B239" t="s">
        <v>25</v>
      </c>
      <c r="C239">
        <v>0</v>
      </c>
    </row>
    <row r="240" spans="1:3" x14ac:dyDescent="0.3">
      <c r="A240" t="s">
        <v>111</v>
      </c>
      <c r="B240" t="s">
        <v>25</v>
      </c>
      <c r="C240">
        <v>0</v>
      </c>
    </row>
    <row r="241" spans="1:3" x14ac:dyDescent="0.3">
      <c r="A241" t="s">
        <v>112</v>
      </c>
      <c r="B241" t="s">
        <v>25</v>
      </c>
      <c r="C241">
        <v>4.4475171865208099</v>
      </c>
    </row>
    <row r="242" spans="1:3" x14ac:dyDescent="0.3">
      <c r="A242" t="s">
        <v>113</v>
      </c>
      <c r="B242" t="s">
        <v>25</v>
      </c>
      <c r="C242">
        <v>412.579082007431</v>
      </c>
    </row>
    <row r="243" spans="1:3" x14ac:dyDescent="0.3">
      <c r="A243" t="s">
        <v>114</v>
      </c>
      <c r="B243" t="s">
        <v>25</v>
      </c>
      <c r="C243">
        <v>1055.35571442227</v>
      </c>
    </row>
    <row r="244" spans="1:3" x14ac:dyDescent="0.3">
      <c r="A244" t="s">
        <v>115</v>
      </c>
      <c r="B244" t="s">
        <v>25</v>
      </c>
      <c r="C244">
        <v>1837.9082578176001</v>
      </c>
    </row>
    <row r="246" spans="1:3" x14ac:dyDescent="0.3">
      <c r="A246" t="s">
        <v>65</v>
      </c>
    </row>
    <row r="247" spans="1:3" x14ac:dyDescent="0.3">
      <c r="A247" t="s">
        <v>104</v>
      </c>
      <c r="B247" t="s">
        <v>25</v>
      </c>
      <c r="C247">
        <v>2018.15509785366</v>
      </c>
    </row>
    <row r="248" spans="1:3" x14ac:dyDescent="0.3">
      <c r="A248" t="s">
        <v>105</v>
      </c>
      <c r="B248" t="s">
        <v>25</v>
      </c>
      <c r="C248">
        <v>1422.18897480188</v>
      </c>
    </row>
    <row r="249" spans="1:3" x14ac:dyDescent="0.3">
      <c r="A249" t="s">
        <v>106</v>
      </c>
      <c r="B249" t="s">
        <v>25</v>
      </c>
      <c r="C249">
        <v>906.70413989873896</v>
      </c>
    </row>
    <row r="250" spans="1:3" x14ac:dyDescent="0.3">
      <c r="A250" t="s">
        <v>107</v>
      </c>
      <c r="B250" t="s">
        <v>25</v>
      </c>
      <c r="C250">
        <v>254.96952692487801</v>
      </c>
    </row>
    <row r="251" spans="1:3" x14ac:dyDescent="0.3">
      <c r="A251" t="s">
        <v>108</v>
      </c>
      <c r="B251" t="s">
        <v>25</v>
      </c>
      <c r="C251">
        <v>6.7438356252217204</v>
      </c>
    </row>
    <row r="252" spans="1:3" x14ac:dyDescent="0.3">
      <c r="A252" t="s">
        <v>109</v>
      </c>
      <c r="B252" t="s">
        <v>25</v>
      </c>
      <c r="C252">
        <v>0</v>
      </c>
    </row>
    <row r="253" spans="1:3" x14ac:dyDescent="0.3">
      <c r="A253" t="s">
        <v>110</v>
      </c>
      <c r="B253" t="s">
        <v>25</v>
      </c>
      <c r="C253">
        <v>0</v>
      </c>
    </row>
    <row r="254" spans="1:3" x14ac:dyDescent="0.3">
      <c r="A254" t="s">
        <v>111</v>
      </c>
      <c r="B254" t="s">
        <v>25</v>
      </c>
      <c r="C254">
        <v>0</v>
      </c>
    </row>
    <row r="255" spans="1:3" x14ac:dyDescent="0.3">
      <c r="A255" t="s">
        <v>112</v>
      </c>
      <c r="B255" t="s">
        <v>25</v>
      </c>
      <c r="C255">
        <v>4.4475171865208099</v>
      </c>
    </row>
    <row r="256" spans="1:3" x14ac:dyDescent="0.3">
      <c r="A256" t="s">
        <v>113</v>
      </c>
      <c r="B256" t="s">
        <v>25</v>
      </c>
      <c r="C256">
        <v>421.98087197170503</v>
      </c>
    </row>
    <row r="257" spans="1:3" x14ac:dyDescent="0.3">
      <c r="A257" t="s">
        <v>114</v>
      </c>
      <c r="B257" t="s">
        <v>25</v>
      </c>
      <c r="C257">
        <v>1073.1905718715</v>
      </c>
    </row>
    <row r="258" spans="1:3" x14ac:dyDescent="0.3">
      <c r="A258" t="s">
        <v>115</v>
      </c>
      <c r="B258" t="s">
        <v>25</v>
      </c>
      <c r="C258">
        <v>1869.1798107934101</v>
      </c>
    </row>
    <row r="260" spans="1:3" x14ac:dyDescent="0.3">
      <c r="A260" t="s">
        <v>64</v>
      </c>
    </row>
    <row r="261" spans="1:3" x14ac:dyDescent="0.3">
      <c r="A261" t="s">
        <v>104</v>
      </c>
      <c r="B261" t="s">
        <v>25</v>
      </c>
      <c r="C261">
        <v>2018.15509785366</v>
      </c>
    </row>
    <row r="262" spans="1:3" x14ac:dyDescent="0.3">
      <c r="A262" t="s">
        <v>105</v>
      </c>
      <c r="B262" t="s">
        <v>25</v>
      </c>
      <c r="C262">
        <v>1422.18897480188</v>
      </c>
    </row>
    <row r="263" spans="1:3" x14ac:dyDescent="0.3">
      <c r="A263" t="s">
        <v>106</v>
      </c>
      <c r="B263" t="s">
        <v>25</v>
      </c>
      <c r="C263">
        <v>906.70413989873896</v>
      </c>
    </row>
    <row r="264" spans="1:3" x14ac:dyDescent="0.3">
      <c r="A264" t="s">
        <v>107</v>
      </c>
      <c r="B264" t="s">
        <v>25</v>
      </c>
      <c r="C264">
        <v>254.96952692487801</v>
      </c>
    </row>
    <row r="265" spans="1:3" x14ac:dyDescent="0.3">
      <c r="A265" t="s">
        <v>108</v>
      </c>
      <c r="B265" t="s">
        <v>25</v>
      </c>
      <c r="C265">
        <v>6.7438356252217204</v>
      </c>
    </row>
    <row r="266" spans="1:3" x14ac:dyDescent="0.3">
      <c r="A266" t="s">
        <v>109</v>
      </c>
      <c r="B266" t="s">
        <v>25</v>
      </c>
      <c r="C266">
        <v>0</v>
      </c>
    </row>
    <row r="267" spans="1:3" x14ac:dyDescent="0.3">
      <c r="A267" t="s">
        <v>110</v>
      </c>
      <c r="B267" t="s">
        <v>25</v>
      </c>
      <c r="C267">
        <v>0</v>
      </c>
    </row>
    <row r="268" spans="1:3" x14ac:dyDescent="0.3">
      <c r="A268" t="s">
        <v>111</v>
      </c>
      <c r="B268" t="s">
        <v>25</v>
      </c>
      <c r="C268">
        <v>0</v>
      </c>
    </row>
    <row r="269" spans="1:3" x14ac:dyDescent="0.3">
      <c r="A269" t="s">
        <v>112</v>
      </c>
      <c r="B269" t="s">
        <v>25</v>
      </c>
      <c r="C269">
        <v>4.4475171865208099</v>
      </c>
    </row>
    <row r="270" spans="1:3" x14ac:dyDescent="0.3">
      <c r="A270" t="s">
        <v>113</v>
      </c>
      <c r="B270" t="s">
        <v>25</v>
      </c>
      <c r="C270">
        <v>421.98087197170503</v>
      </c>
    </row>
    <row r="271" spans="1:3" x14ac:dyDescent="0.3">
      <c r="A271" t="s">
        <v>114</v>
      </c>
      <c r="B271" t="s">
        <v>25</v>
      </c>
      <c r="C271">
        <v>1073.1905718715</v>
      </c>
    </row>
    <row r="272" spans="1:3" x14ac:dyDescent="0.3">
      <c r="A272" t="s">
        <v>115</v>
      </c>
      <c r="B272" t="s">
        <v>25</v>
      </c>
      <c r="C272">
        <v>1869.1798107934101</v>
      </c>
    </row>
    <row r="274" spans="1:3" x14ac:dyDescent="0.3">
      <c r="A274" t="s">
        <v>125</v>
      </c>
    </row>
    <row r="275" spans="1:3" x14ac:dyDescent="0.3">
      <c r="A275" t="s">
        <v>104</v>
      </c>
      <c r="B275" t="s">
        <v>25</v>
      </c>
      <c r="C275">
        <v>417.73376204616602</v>
      </c>
    </row>
    <row r="276" spans="1:3" x14ac:dyDescent="0.3">
      <c r="A276" t="s">
        <v>105</v>
      </c>
      <c r="B276" t="s">
        <v>25</v>
      </c>
      <c r="C276">
        <v>294.37596318360397</v>
      </c>
    </row>
    <row r="277" spans="1:3" x14ac:dyDescent="0.3">
      <c r="A277" t="s">
        <v>106</v>
      </c>
      <c r="B277" t="s">
        <v>25</v>
      </c>
      <c r="C277">
        <v>187.67682019362701</v>
      </c>
    </row>
    <row r="278" spans="1:3" x14ac:dyDescent="0.3">
      <c r="A278" t="s">
        <v>107</v>
      </c>
      <c r="B278" t="s">
        <v>25</v>
      </c>
      <c r="C278">
        <v>52.775616602874102</v>
      </c>
    </row>
    <row r="279" spans="1:3" x14ac:dyDescent="0.3">
      <c r="A279" t="s">
        <v>108</v>
      </c>
      <c r="B279" t="s">
        <v>25</v>
      </c>
      <c r="C279">
        <v>1.3958926295312399</v>
      </c>
    </row>
    <row r="280" spans="1:3" x14ac:dyDescent="0.3">
      <c r="A280" t="s">
        <v>109</v>
      </c>
      <c r="B280" t="s">
        <v>25</v>
      </c>
      <c r="C280">
        <v>0</v>
      </c>
    </row>
    <row r="281" spans="1:3" x14ac:dyDescent="0.3">
      <c r="A281" t="s">
        <v>110</v>
      </c>
      <c r="B281" t="s">
        <v>25</v>
      </c>
      <c r="C281">
        <v>0</v>
      </c>
    </row>
    <row r="282" spans="1:3" x14ac:dyDescent="0.3">
      <c r="A282" t="s">
        <v>111</v>
      </c>
      <c r="B282" t="s">
        <v>25</v>
      </c>
      <c r="C282">
        <v>0</v>
      </c>
    </row>
    <row r="283" spans="1:3" x14ac:dyDescent="0.3">
      <c r="A283" t="s">
        <v>112</v>
      </c>
      <c r="B283" t="s">
        <v>25</v>
      </c>
      <c r="C283">
        <v>0.92058241116661299</v>
      </c>
    </row>
    <row r="284" spans="1:3" x14ac:dyDescent="0.3">
      <c r="A284" t="s">
        <v>113</v>
      </c>
      <c r="B284" t="s">
        <v>25</v>
      </c>
      <c r="C284">
        <v>87.344950518289593</v>
      </c>
    </row>
    <row r="285" spans="1:3" x14ac:dyDescent="0.3">
      <c r="A285" t="s">
        <v>114</v>
      </c>
      <c r="B285" t="s">
        <v>25</v>
      </c>
      <c r="C285">
        <v>222.13750343427199</v>
      </c>
    </row>
    <row r="286" spans="1:3" x14ac:dyDescent="0.3">
      <c r="A286" t="s">
        <v>115</v>
      </c>
      <c r="B286" t="s">
        <v>25</v>
      </c>
      <c r="C286">
        <v>386.89767458105001</v>
      </c>
    </row>
    <row r="288" spans="1:3" x14ac:dyDescent="0.3">
      <c r="A288" t="s">
        <v>126</v>
      </c>
    </row>
    <row r="289" spans="1:3" x14ac:dyDescent="0.3">
      <c r="A289" t="s">
        <v>104</v>
      </c>
      <c r="B289" t="s">
        <v>25</v>
      </c>
      <c r="C289">
        <v>14.0773744371813</v>
      </c>
    </row>
    <row r="290" spans="1:3" x14ac:dyDescent="0.3">
      <c r="A290" t="s">
        <v>105</v>
      </c>
      <c r="B290" t="s">
        <v>25</v>
      </c>
      <c r="C290">
        <v>9.9202914285474399</v>
      </c>
    </row>
    <row r="291" spans="1:3" x14ac:dyDescent="0.3">
      <c r="A291" t="s">
        <v>106</v>
      </c>
      <c r="B291" t="s">
        <v>25</v>
      </c>
      <c r="C291">
        <v>6.32459501981372</v>
      </c>
    </row>
    <row r="292" spans="1:3" x14ac:dyDescent="0.3">
      <c r="A292" t="s">
        <v>107</v>
      </c>
      <c r="B292" t="s">
        <v>25</v>
      </c>
      <c r="C292">
        <v>1.7785062725901299</v>
      </c>
    </row>
    <row r="293" spans="1:3" x14ac:dyDescent="0.3">
      <c r="A293" t="s">
        <v>108</v>
      </c>
      <c r="B293" t="s">
        <v>25</v>
      </c>
      <c r="C293">
        <v>4.7040735045593203E-2</v>
      </c>
    </row>
    <row r="294" spans="1:3" x14ac:dyDescent="0.3">
      <c r="A294" t="s">
        <v>109</v>
      </c>
      <c r="B294" t="s">
        <v>25</v>
      </c>
      <c r="C294">
        <v>0</v>
      </c>
    </row>
    <row r="295" spans="1:3" x14ac:dyDescent="0.3">
      <c r="A295" t="s">
        <v>110</v>
      </c>
      <c r="B295" t="s">
        <v>25</v>
      </c>
      <c r="C295">
        <v>0</v>
      </c>
    </row>
    <row r="296" spans="1:3" x14ac:dyDescent="0.3">
      <c r="A296" t="s">
        <v>111</v>
      </c>
      <c r="B296" t="s">
        <v>25</v>
      </c>
      <c r="C296">
        <v>0</v>
      </c>
    </row>
    <row r="297" spans="1:3" x14ac:dyDescent="0.3">
      <c r="A297" t="s">
        <v>112</v>
      </c>
      <c r="B297" t="s">
        <v>25</v>
      </c>
      <c r="C297">
        <v>3.1023068948980902E-2</v>
      </c>
    </row>
    <row r="298" spans="1:3" x14ac:dyDescent="0.3">
      <c r="A298" t="s">
        <v>113</v>
      </c>
      <c r="B298" t="s">
        <v>25</v>
      </c>
      <c r="C298">
        <v>2.9434718602111598</v>
      </c>
    </row>
    <row r="299" spans="1:3" x14ac:dyDescent="0.3">
      <c r="A299" t="s">
        <v>114</v>
      </c>
      <c r="B299" t="s">
        <v>25</v>
      </c>
      <c r="C299">
        <v>7.48589914558851</v>
      </c>
    </row>
    <row r="300" spans="1:3" x14ac:dyDescent="0.3">
      <c r="A300" t="s">
        <v>115</v>
      </c>
      <c r="B300" t="s">
        <v>25</v>
      </c>
      <c r="C300">
        <v>13.038216990826401</v>
      </c>
    </row>
    <row r="312" spans="1:3" x14ac:dyDescent="0.3">
      <c r="A312" t="s">
        <v>127</v>
      </c>
    </row>
    <row r="313" spans="1:3" x14ac:dyDescent="0.3">
      <c r="A313" t="s">
        <v>104</v>
      </c>
      <c r="B313" t="s">
        <v>25</v>
      </c>
      <c r="C313">
        <v>0</v>
      </c>
    </row>
    <row r="314" spans="1:3" x14ac:dyDescent="0.3">
      <c r="A314" t="s">
        <v>105</v>
      </c>
      <c r="B314" t="s">
        <v>25</v>
      </c>
      <c r="C314">
        <v>0</v>
      </c>
    </row>
    <row r="315" spans="1:3" x14ac:dyDescent="0.3">
      <c r="A315" t="s">
        <v>106</v>
      </c>
      <c r="B315" t="s">
        <v>25</v>
      </c>
      <c r="C315">
        <v>0</v>
      </c>
    </row>
    <row r="316" spans="1:3" x14ac:dyDescent="0.3">
      <c r="A316" t="s">
        <v>107</v>
      </c>
      <c r="B316" t="s">
        <v>25</v>
      </c>
      <c r="C316">
        <v>0</v>
      </c>
    </row>
    <row r="317" spans="1:3" x14ac:dyDescent="0.3">
      <c r="A317" t="s">
        <v>108</v>
      </c>
      <c r="B317" t="s">
        <v>25</v>
      </c>
      <c r="C317">
        <v>41.822250347207302</v>
      </c>
    </row>
    <row r="318" spans="1:3" x14ac:dyDescent="0.3">
      <c r="A318" t="s">
        <v>109</v>
      </c>
      <c r="B318" t="s">
        <v>25</v>
      </c>
      <c r="C318">
        <v>70.927878631755604</v>
      </c>
    </row>
    <row r="319" spans="1:3" x14ac:dyDescent="0.3">
      <c r="A319" t="s">
        <v>110</v>
      </c>
      <c r="B319" t="s">
        <v>25</v>
      </c>
      <c r="C319">
        <v>146.79988627856801</v>
      </c>
    </row>
    <row r="320" spans="1:3" x14ac:dyDescent="0.3">
      <c r="A320" t="s">
        <v>111</v>
      </c>
      <c r="B320" t="s">
        <v>25</v>
      </c>
      <c r="C320">
        <v>173.20151582378699</v>
      </c>
    </row>
    <row r="321" spans="1:3" x14ac:dyDescent="0.3">
      <c r="A321" t="s">
        <v>112</v>
      </c>
      <c r="B321" t="s">
        <v>25</v>
      </c>
      <c r="C321">
        <v>28.5548530362259</v>
      </c>
    </row>
    <row r="322" spans="1:3" x14ac:dyDescent="0.3">
      <c r="A322" t="s">
        <v>113</v>
      </c>
      <c r="B322" t="s">
        <v>25</v>
      </c>
      <c r="C322">
        <v>0</v>
      </c>
    </row>
    <row r="323" spans="1:3" x14ac:dyDescent="0.3">
      <c r="A323" t="s">
        <v>114</v>
      </c>
      <c r="B323" t="s">
        <v>25</v>
      </c>
      <c r="C323">
        <v>0</v>
      </c>
    </row>
    <row r="324" spans="1:3" x14ac:dyDescent="0.3">
      <c r="A324" t="s">
        <v>115</v>
      </c>
      <c r="B324" t="s">
        <v>25</v>
      </c>
      <c r="C324">
        <v>0</v>
      </c>
    </row>
    <row r="326" spans="1:3" x14ac:dyDescent="0.3">
      <c r="A326" t="s">
        <v>128</v>
      </c>
    </row>
    <row r="327" spans="1:3" x14ac:dyDescent="0.3">
      <c r="A327" t="s">
        <v>104</v>
      </c>
      <c r="B327" t="s">
        <v>25</v>
      </c>
      <c r="C327">
        <v>0</v>
      </c>
    </row>
    <row r="328" spans="1:3" x14ac:dyDescent="0.3">
      <c r="A328" t="s">
        <v>105</v>
      </c>
      <c r="B328" t="s">
        <v>25</v>
      </c>
      <c r="C328">
        <v>0</v>
      </c>
    </row>
    <row r="329" spans="1:3" x14ac:dyDescent="0.3">
      <c r="A329" t="s">
        <v>106</v>
      </c>
      <c r="B329" t="s">
        <v>25</v>
      </c>
      <c r="C329">
        <v>0</v>
      </c>
    </row>
    <row r="330" spans="1:3" x14ac:dyDescent="0.3">
      <c r="A330" t="s">
        <v>107</v>
      </c>
      <c r="B330" t="s">
        <v>25</v>
      </c>
      <c r="C330">
        <v>0</v>
      </c>
    </row>
    <row r="331" spans="1:3" x14ac:dyDescent="0.3">
      <c r="A331" t="s">
        <v>108</v>
      </c>
      <c r="B331" t="s">
        <v>25</v>
      </c>
      <c r="C331">
        <v>41.762167111234703</v>
      </c>
    </row>
    <row r="332" spans="1:3" x14ac:dyDescent="0.3">
      <c r="A332" t="s">
        <v>109</v>
      </c>
      <c r="B332" t="s">
        <v>25</v>
      </c>
      <c r="C332">
        <v>70.927878631755604</v>
      </c>
    </row>
    <row r="333" spans="1:3" x14ac:dyDescent="0.3">
      <c r="A333" t="s">
        <v>110</v>
      </c>
      <c r="B333" t="s">
        <v>25</v>
      </c>
      <c r="C333">
        <v>146.79988627856801</v>
      </c>
    </row>
    <row r="334" spans="1:3" x14ac:dyDescent="0.3">
      <c r="A334" t="s">
        <v>111</v>
      </c>
      <c r="B334" t="s">
        <v>25</v>
      </c>
      <c r="C334">
        <v>173.20151582378699</v>
      </c>
    </row>
    <row r="335" spans="1:3" x14ac:dyDescent="0.3">
      <c r="A335" t="s">
        <v>112</v>
      </c>
      <c r="B335" t="s">
        <v>25</v>
      </c>
      <c r="C335">
        <v>28.5548530362259</v>
      </c>
    </row>
    <row r="336" spans="1:3" x14ac:dyDescent="0.3">
      <c r="A336" t="s">
        <v>113</v>
      </c>
      <c r="B336" t="s">
        <v>25</v>
      </c>
      <c r="C336">
        <v>0</v>
      </c>
    </row>
    <row r="337" spans="1:3" x14ac:dyDescent="0.3">
      <c r="A337" t="s">
        <v>114</v>
      </c>
      <c r="B337" t="s">
        <v>25</v>
      </c>
      <c r="C337">
        <v>0</v>
      </c>
    </row>
    <row r="338" spans="1:3" x14ac:dyDescent="0.3">
      <c r="A338" t="s">
        <v>115</v>
      </c>
      <c r="B338" t="s">
        <v>25</v>
      </c>
      <c r="C338">
        <v>0</v>
      </c>
    </row>
    <row r="340" spans="1:3" x14ac:dyDescent="0.3">
      <c r="A340" t="s">
        <v>129</v>
      </c>
    </row>
    <row r="341" spans="1:3" x14ac:dyDescent="0.3">
      <c r="A341" t="s">
        <v>104</v>
      </c>
      <c r="B341" t="s">
        <v>25</v>
      </c>
      <c r="C341">
        <v>500.86079999999998</v>
      </c>
    </row>
    <row r="342" spans="1:3" x14ac:dyDescent="0.3">
      <c r="A342" t="s">
        <v>105</v>
      </c>
      <c r="B342" t="s">
        <v>25</v>
      </c>
      <c r="C342">
        <v>452.3904</v>
      </c>
    </row>
    <row r="343" spans="1:3" x14ac:dyDescent="0.3">
      <c r="A343" t="s">
        <v>106</v>
      </c>
      <c r="B343" t="s">
        <v>25</v>
      </c>
      <c r="C343">
        <v>500.86079999999998</v>
      </c>
    </row>
    <row r="344" spans="1:3" x14ac:dyDescent="0.3">
      <c r="A344" t="s">
        <v>107</v>
      </c>
      <c r="B344" t="s">
        <v>25</v>
      </c>
      <c r="C344">
        <v>484.70400000000001</v>
      </c>
    </row>
    <row r="345" spans="1:3" x14ac:dyDescent="0.3">
      <c r="A345" t="s">
        <v>108</v>
      </c>
      <c r="B345" t="s">
        <v>25</v>
      </c>
      <c r="C345">
        <v>500.86079999999998</v>
      </c>
    </row>
    <row r="346" spans="1:3" x14ac:dyDescent="0.3">
      <c r="A346" t="s">
        <v>109</v>
      </c>
      <c r="B346" t="s">
        <v>25</v>
      </c>
      <c r="C346">
        <v>484.70400000000001</v>
      </c>
    </row>
    <row r="347" spans="1:3" x14ac:dyDescent="0.3">
      <c r="A347" t="s">
        <v>110</v>
      </c>
      <c r="B347" t="s">
        <v>25</v>
      </c>
      <c r="C347">
        <v>500.86079999999998</v>
      </c>
    </row>
    <row r="348" spans="1:3" x14ac:dyDescent="0.3">
      <c r="A348" t="s">
        <v>111</v>
      </c>
      <c r="B348" t="s">
        <v>25</v>
      </c>
      <c r="C348">
        <v>500.86079999999998</v>
      </c>
    </row>
    <row r="349" spans="1:3" x14ac:dyDescent="0.3">
      <c r="A349" t="s">
        <v>112</v>
      </c>
      <c r="B349" t="s">
        <v>25</v>
      </c>
      <c r="C349">
        <v>484.70400000000001</v>
      </c>
    </row>
    <row r="350" spans="1:3" x14ac:dyDescent="0.3">
      <c r="A350" t="s">
        <v>113</v>
      </c>
      <c r="B350" t="s">
        <v>25</v>
      </c>
      <c r="C350">
        <v>500.86079999999998</v>
      </c>
    </row>
    <row r="351" spans="1:3" x14ac:dyDescent="0.3">
      <c r="A351" t="s">
        <v>114</v>
      </c>
      <c r="B351" t="s">
        <v>25</v>
      </c>
      <c r="C351">
        <v>484.70400000000001</v>
      </c>
    </row>
    <row r="352" spans="1:3" x14ac:dyDescent="0.3">
      <c r="A352" t="s">
        <v>115</v>
      </c>
      <c r="B352" t="s">
        <v>25</v>
      </c>
      <c r="C352">
        <v>500.86079999999998</v>
      </c>
    </row>
    <row r="354" spans="1:3" x14ac:dyDescent="0.3">
      <c r="A354" t="s">
        <v>130</v>
      </c>
    </row>
    <row r="355" spans="1:3" x14ac:dyDescent="0.3">
      <c r="A355" t="s">
        <v>104</v>
      </c>
      <c r="B355" t="s">
        <v>25</v>
      </c>
      <c r="C355">
        <v>357.40788523487998</v>
      </c>
    </row>
    <row r="356" spans="1:3" x14ac:dyDescent="0.3">
      <c r="A356" t="s">
        <v>105</v>
      </c>
      <c r="B356" t="s">
        <v>25</v>
      </c>
      <c r="C356">
        <v>434.25121364351997</v>
      </c>
    </row>
    <row r="357" spans="1:3" x14ac:dyDescent="0.3">
      <c r="A357" t="s">
        <v>106</v>
      </c>
      <c r="B357" t="s">
        <v>25</v>
      </c>
      <c r="C357">
        <v>760.71284508326403</v>
      </c>
    </row>
    <row r="358" spans="1:3" x14ac:dyDescent="0.3">
      <c r="A358" t="s">
        <v>107</v>
      </c>
      <c r="B358" t="s">
        <v>25</v>
      </c>
      <c r="C358">
        <v>1056.3301886054401</v>
      </c>
    </row>
    <row r="359" spans="1:3" x14ac:dyDescent="0.3">
      <c r="A359" t="s">
        <v>108</v>
      </c>
      <c r="B359" t="s">
        <v>25</v>
      </c>
      <c r="C359">
        <v>1168.2284386838401</v>
      </c>
    </row>
    <row r="360" spans="1:3" x14ac:dyDescent="0.3">
      <c r="A360" t="s">
        <v>109</v>
      </c>
      <c r="B360" t="s">
        <v>25</v>
      </c>
      <c r="C360">
        <v>1157.9589198777601</v>
      </c>
    </row>
    <row r="361" spans="1:3" x14ac:dyDescent="0.3">
      <c r="A361" t="s">
        <v>110</v>
      </c>
      <c r="B361" t="s">
        <v>25</v>
      </c>
      <c r="C361">
        <v>1135.6933468844099</v>
      </c>
    </row>
    <row r="362" spans="1:3" x14ac:dyDescent="0.3">
      <c r="A362" t="s">
        <v>111</v>
      </c>
      <c r="B362" t="s">
        <v>25</v>
      </c>
      <c r="C362">
        <v>1122.8739883401599</v>
      </c>
    </row>
    <row r="363" spans="1:3" x14ac:dyDescent="0.3">
      <c r="A363" t="s">
        <v>112</v>
      </c>
      <c r="B363" t="s">
        <v>25</v>
      </c>
      <c r="C363">
        <v>906.55639483968002</v>
      </c>
    </row>
    <row r="364" spans="1:3" x14ac:dyDescent="0.3">
      <c r="A364" t="s">
        <v>113</v>
      </c>
      <c r="B364" t="s">
        <v>25</v>
      </c>
      <c r="C364">
        <v>642.138565912128</v>
      </c>
    </row>
    <row r="365" spans="1:3" x14ac:dyDescent="0.3">
      <c r="A365" t="s">
        <v>114</v>
      </c>
      <c r="B365" t="s">
        <v>25</v>
      </c>
      <c r="C365">
        <v>349.65760380479998</v>
      </c>
    </row>
    <row r="366" spans="1:3" x14ac:dyDescent="0.3">
      <c r="A366" t="s">
        <v>115</v>
      </c>
      <c r="B366" t="s">
        <v>25</v>
      </c>
      <c r="C366">
        <v>239.01744949344001</v>
      </c>
    </row>
    <row r="368" spans="1:3" x14ac:dyDescent="0.3">
      <c r="A368" t="s">
        <v>131</v>
      </c>
    </row>
    <row r="369" spans="1:3" x14ac:dyDescent="0.3">
      <c r="A369" t="s">
        <v>104</v>
      </c>
      <c r="B369" t="s">
        <v>25</v>
      </c>
      <c r="C369">
        <v>2333.9114538263898</v>
      </c>
    </row>
    <row r="370" spans="1:3" x14ac:dyDescent="0.3">
      <c r="A370" t="s">
        <v>105</v>
      </c>
      <c r="B370" t="s">
        <v>25</v>
      </c>
      <c r="C370">
        <v>1923.21537978574</v>
      </c>
    </row>
    <row r="371" spans="1:3" x14ac:dyDescent="0.3">
      <c r="A371" t="s">
        <v>106</v>
      </c>
      <c r="B371" t="s">
        <v>25</v>
      </c>
      <c r="C371">
        <v>2015.83033160426</v>
      </c>
    </row>
    <row r="372" spans="1:3" x14ac:dyDescent="0.3">
      <c r="A372" t="s">
        <v>107</v>
      </c>
      <c r="B372" t="s">
        <v>25</v>
      </c>
      <c r="C372">
        <v>1633.39534551767</v>
      </c>
    </row>
    <row r="373" spans="1:3" x14ac:dyDescent="0.3">
      <c r="A373" t="s">
        <v>108</v>
      </c>
      <c r="B373" t="s">
        <v>25</v>
      </c>
      <c r="C373">
        <v>1179.7197034255901</v>
      </c>
    </row>
    <row r="374" spans="1:3" x14ac:dyDescent="0.3">
      <c r="A374" t="s">
        <v>109</v>
      </c>
      <c r="B374" t="s">
        <v>25</v>
      </c>
      <c r="C374">
        <v>1005.73143164204</v>
      </c>
    </row>
    <row r="375" spans="1:3" x14ac:dyDescent="0.3">
      <c r="A375" t="s">
        <v>110</v>
      </c>
      <c r="B375" t="s">
        <v>25</v>
      </c>
      <c r="C375">
        <v>859.83724441306094</v>
      </c>
    </row>
    <row r="376" spans="1:3" x14ac:dyDescent="0.3">
      <c r="A376" t="s">
        <v>111</v>
      </c>
      <c r="B376" t="s">
        <v>25</v>
      </c>
      <c r="C376">
        <v>826.698071429582</v>
      </c>
    </row>
    <row r="377" spans="1:3" x14ac:dyDescent="0.3">
      <c r="A377" t="s">
        <v>112</v>
      </c>
      <c r="B377" t="s">
        <v>25</v>
      </c>
      <c r="C377">
        <v>1063.2189172815399</v>
      </c>
    </row>
    <row r="378" spans="1:3" x14ac:dyDescent="0.3">
      <c r="A378" t="s">
        <v>113</v>
      </c>
      <c r="B378" t="s">
        <v>25</v>
      </c>
      <c r="C378">
        <v>1590.5696703533199</v>
      </c>
    </row>
    <row r="379" spans="1:3" x14ac:dyDescent="0.3">
      <c r="A379" t="s">
        <v>114</v>
      </c>
      <c r="B379" t="s">
        <v>25</v>
      </c>
      <c r="C379">
        <v>1769.5077149058</v>
      </c>
    </row>
    <row r="380" spans="1:3" x14ac:dyDescent="0.3">
      <c r="A380" t="s">
        <v>115</v>
      </c>
      <c r="B380" t="s">
        <v>25</v>
      </c>
      <c r="C380">
        <v>2203.1289788834702</v>
      </c>
    </row>
    <row r="382" spans="1:3" x14ac:dyDescent="0.3">
      <c r="A382" t="s">
        <v>132</v>
      </c>
    </row>
    <row r="383" spans="1:3" x14ac:dyDescent="0.3">
      <c r="A383" t="s">
        <v>104</v>
      </c>
      <c r="B383" t="s">
        <v>25</v>
      </c>
      <c r="C383">
        <v>2609.2008383013499</v>
      </c>
    </row>
    <row r="384" spans="1:3" x14ac:dyDescent="0.3">
      <c r="A384" t="s">
        <v>105</v>
      </c>
      <c r="B384" t="s">
        <v>25</v>
      </c>
      <c r="C384">
        <v>2324.0129961263601</v>
      </c>
    </row>
    <row r="385" spans="1:3" x14ac:dyDescent="0.3">
      <c r="A385" t="s">
        <v>106</v>
      </c>
      <c r="B385" t="s">
        <v>25</v>
      </c>
      <c r="C385">
        <v>2447.0375420864202</v>
      </c>
    </row>
    <row r="386" spans="1:3" x14ac:dyDescent="0.3">
      <c r="A386" t="s">
        <v>107</v>
      </c>
      <c r="B386" t="s">
        <v>25</v>
      </c>
      <c r="C386">
        <v>2312.60356936568</v>
      </c>
    </row>
    <row r="387" spans="1:3" x14ac:dyDescent="0.3">
      <c r="A387" t="s">
        <v>108</v>
      </c>
      <c r="B387" t="s">
        <v>25</v>
      </c>
      <c r="C387">
        <v>1729.3554336167899</v>
      </c>
    </row>
    <row r="388" spans="1:3" x14ac:dyDescent="0.3">
      <c r="A388" t="s">
        <v>109</v>
      </c>
      <c r="B388" t="s">
        <v>25</v>
      </c>
      <c r="C388">
        <v>1558.6942040439501</v>
      </c>
    </row>
    <row r="389" spans="1:3" x14ac:dyDescent="0.3">
      <c r="A389" t="s">
        <v>110</v>
      </c>
      <c r="B389" t="s">
        <v>25</v>
      </c>
      <c r="C389">
        <v>1178.10059387044</v>
      </c>
    </row>
    <row r="390" spans="1:3" x14ac:dyDescent="0.3">
      <c r="A390" t="s">
        <v>111</v>
      </c>
      <c r="B390" t="s">
        <v>25</v>
      </c>
      <c r="C390">
        <v>1077.3615071746401</v>
      </c>
    </row>
    <row r="391" spans="1:3" x14ac:dyDescent="0.3">
      <c r="A391" t="s">
        <v>112</v>
      </c>
      <c r="B391" t="s">
        <v>25</v>
      </c>
      <c r="C391">
        <v>1425.1813412542199</v>
      </c>
    </row>
    <row r="392" spans="1:3" x14ac:dyDescent="0.3">
      <c r="A392" t="s">
        <v>113</v>
      </c>
      <c r="B392" t="s">
        <v>25</v>
      </c>
      <c r="C392">
        <v>2098.8646694005301</v>
      </c>
    </row>
    <row r="393" spans="1:3" x14ac:dyDescent="0.3">
      <c r="A393" t="s">
        <v>114</v>
      </c>
      <c r="B393" t="s">
        <v>25</v>
      </c>
      <c r="C393">
        <v>2031.0613436158301</v>
      </c>
    </row>
    <row r="394" spans="1:3" x14ac:dyDescent="0.3">
      <c r="A394" t="s">
        <v>115</v>
      </c>
      <c r="B394" t="s">
        <v>25</v>
      </c>
      <c r="C394">
        <v>2386.6375368988301</v>
      </c>
    </row>
    <row r="396" spans="1:3" x14ac:dyDescent="0.3">
      <c r="A396" t="s">
        <v>133</v>
      </c>
    </row>
    <row r="397" spans="1:3" x14ac:dyDescent="0.3">
      <c r="A397" t="s">
        <v>104</v>
      </c>
      <c r="B397" t="s">
        <v>122</v>
      </c>
      <c r="C397">
        <v>162.13455856859301</v>
      </c>
    </row>
    <row r="398" spans="1:3" x14ac:dyDescent="0.3">
      <c r="A398" t="s">
        <v>105</v>
      </c>
      <c r="B398" t="s">
        <v>122</v>
      </c>
      <c r="C398">
        <v>161.570953150089</v>
      </c>
    </row>
    <row r="399" spans="1:3" x14ac:dyDescent="0.3">
      <c r="A399" t="s">
        <v>106</v>
      </c>
      <c r="B399" t="s">
        <v>122</v>
      </c>
      <c r="C399">
        <v>160.03115451131501</v>
      </c>
    </row>
    <row r="400" spans="1:3" x14ac:dyDescent="0.3">
      <c r="A400" t="s">
        <v>107</v>
      </c>
      <c r="B400" t="s">
        <v>122</v>
      </c>
      <c r="C400">
        <v>157.92775045403701</v>
      </c>
    </row>
    <row r="401" spans="1:3" x14ac:dyDescent="0.3">
      <c r="A401" t="s">
        <v>108</v>
      </c>
      <c r="B401" t="s">
        <v>122</v>
      </c>
      <c r="C401">
        <v>155.82434639675901</v>
      </c>
    </row>
    <row r="402" spans="1:3" x14ac:dyDescent="0.3">
      <c r="A402" t="s">
        <v>109</v>
      </c>
      <c r="B402" t="s">
        <v>122</v>
      </c>
      <c r="C402">
        <v>154.28454775798599</v>
      </c>
    </row>
    <row r="403" spans="1:3" x14ac:dyDescent="0.3">
      <c r="A403" t="s">
        <v>110</v>
      </c>
      <c r="B403" t="s">
        <v>122</v>
      </c>
      <c r="C403">
        <v>153.72094233948201</v>
      </c>
    </row>
    <row r="404" spans="1:3" x14ac:dyDescent="0.3">
      <c r="A404" t="s">
        <v>111</v>
      </c>
      <c r="B404" t="s">
        <v>122</v>
      </c>
      <c r="C404">
        <v>154.28454775798599</v>
      </c>
    </row>
    <row r="405" spans="1:3" x14ac:dyDescent="0.3">
      <c r="A405" t="s">
        <v>112</v>
      </c>
      <c r="B405" t="s">
        <v>122</v>
      </c>
      <c r="C405">
        <v>155.82434639675901</v>
      </c>
    </row>
    <row r="406" spans="1:3" x14ac:dyDescent="0.3">
      <c r="A406" t="s">
        <v>113</v>
      </c>
      <c r="B406" t="s">
        <v>122</v>
      </c>
      <c r="C406">
        <v>157.92775045403701</v>
      </c>
    </row>
    <row r="407" spans="1:3" x14ac:dyDescent="0.3">
      <c r="A407" t="s">
        <v>114</v>
      </c>
      <c r="B407" t="s">
        <v>122</v>
      </c>
      <c r="C407">
        <v>160.03115451131501</v>
      </c>
    </row>
    <row r="408" spans="1:3" x14ac:dyDescent="0.3">
      <c r="A408" t="s">
        <v>115</v>
      </c>
      <c r="B408" t="s">
        <v>122</v>
      </c>
      <c r="C408">
        <v>161.570953150089</v>
      </c>
    </row>
    <row r="410" spans="1:3" x14ac:dyDescent="0.3">
      <c r="A410" t="s">
        <v>134</v>
      </c>
    </row>
    <row r="411" spans="1:3" x14ac:dyDescent="0.3">
      <c r="A411" t="s">
        <v>104</v>
      </c>
      <c r="B411" t="s">
        <v>122</v>
      </c>
      <c r="C411">
        <v>163.95466919405999</v>
      </c>
    </row>
    <row r="412" spans="1:3" x14ac:dyDescent="0.3">
      <c r="A412" t="s">
        <v>105</v>
      </c>
      <c r="B412" t="s">
        <v>122</v>
      </c>
      <c r="C412">
        <v>180.31035833196501</v>
      </c>
    </row>
    <row r="413" spans="1:3" x14ac:dyDescent="0.3">
      <c r="A413" t="s">
        <v>106</v>
      </c>
      <c r="B413" t="s">
        <v>122</v>
      </c>
      <c r="C413">
        <v>181.814757015878</v>
      </c>
    </row>
    <row r="414" spans="1:3" x14ac:dyDescent="0.3">
      <c r="A414" t="s">
        <v>107</v>
      </c>
      <c r="B414" t="s">
        <v>122</v>
      </c>
      <c r="C414">
        <v>218.79764318097901</v>
      </c>
    </row>
    <row r="415" spans="1:3" x14ac:dyDescent="0.3">
      <c r="A415" t="s">
        <v>108</v>
      </c>
      <c r="B415" t="s">
        <v>122</v>
      </c>
      <c r="C415">
        <v>250.744602431359</v>
      </c>
    </row>
    <row r="416" spans="1:3" x14ac:dyDescent="0.3">
      <c r="A416" t="s">
        <v>109</v>
      </c>
      <c r="B416" t="s">
        <v>122</v>
      </c>
      <c r="C416">
        <v>274.72754583403099</v>
      </c>
    </row>
    <row r="417" spans="1:3" x14ac:dyDescent="0.3">
      <c r="A417" t="s">
        <v>110</v>
      </c>
      <c r="B417" t="s">
        <v>122</v>
      </c>
      <c r="C417">
        <v>266.12916641150298</v>
      </c>
    </row>
    <row r="418" spans="1:3" x14ac:dyDescent="0.3">
      <c r="A418" t="s">
        <v>111</v>
      </c>
      <c r="B418" t="s">
        <v>122</v>
      </c>
      <c r="C418">
        <v>262.33089527199297</v>
      </c>
    </row>
    <row r="419" spans="1:3" x14ac:dyDescent="0.3">
      <c r="A419" t="s">
        <v>112</v>
      </c>
      <c r="B419" t="s">
        <v>122</v>
      </c>
      <c r="C419">
        <v>236.48966899877601</v>
      </c>
    </row>
    <row r="420" spans="1:3" x14ac:dyDescent="0.3">
      <c r="A420" t="s">
        <v>113</v>
      </c>
      <c r="B420" t="s">
        <v>122</v>
      </c>
      <c r="C420">
        <v>207.43048993917299</v>
      </c>
    </row>
    <row r="421" spans="1:3" x14ac:dyDescent="0.3">
      <c r="A421" t="s">
        <v>114</v>
      </c>
      <c r="B421" t="s">
        <v>122</v>
      </c>
      <c r="C421">
        <v>176.19728499686201</v>
      </c>
    </row>
    <row r="422" spans="1:3" x14ac:dyDescent="0.3">
      <c r="A422" t="s">
        <v>115</v>
      </c>
      <c r="B422" t="s">
        <v>122</v>
      </c>
      <c r="C422">
        <v>160.39230758728701</v>
      </c>
    </row>
    <row r="424" spans="1:3" x14ac:dyDescent="0.3">
      <c r="A424" t="s">
        <v>135</v>
      </c>
    </row>
    <row r="425" spans="1:3" x14ac:dyDescent="0.3">
      <c r="A425" t="s">
        <v>104</v>
      </c>
      <c r="B425" t="s">
        <v>101</v>
      </c>
      <c r="C425">
        <v>24</v>
      </c>
    </row>
    <row r="426" spans="1:3" x14ac:dyDescent="0.3">
      <c r="A426" t="s">
        <v>105</v>
      </c>
      <c r="B426" t="s">
        <v>101</v>
      </c>
      <c r="C426">
        <v>24</v>
      </c>
    </row>
    <row r="427" spans="1:3" x14ac:dyDescent="0.3">
      <c r="A427" t="s">
        <v>106</v>
      </c>
      <c r="B427" t="s">
        <v>101</v>
      </c>
      <c r="C427">
        <v>24</v>
      </c>
    </row>
    <row r="428" spans="1:3" x14ac:dyDescent="0.3">
      <c r="A428" t="s">
        <v>107</v>
      </c>
      <c r="B428" t="s">
        <v>101</v>
      </c>
      <c r="C428">
        <v>24</v>
      </c>
    </row>
    <row r="429" spans="1:3" x14ac:dyDescent="0.3">
      <c r="A429" t="s">
        <v>108</v>
      </c>
      <c r="B429" t="s">
        <v>101</v>
      </c>
      <c r="C429">
        <v>24</v>
      </c>
    </row>
    <row r="430" spans="1:3" x14ac:dyDescent="0.3">
      <c r="A430" t="s">
        <v>109</v>
      </c>
      <c r="B430" t="s">
        <v>101</v>
      </c>
      <c r="C430">
        <v>24</v>
      </c>
    </row>
    <row r="431" spans="1:3" x14ac:dyDescent="0.3">
      <c r="A431" t="s">
        <v>110</v>
      </c>
      <c r="B431" t="s">
        <v>101</v>
      </c>
      <c r="C431">
        <v>24</v>
      </c>
    </row>
    <row r="432" spans="1:3" x14ac:dyDescent="0.3">
      <c r="A432" t="s">
        <v>111</v>
      </c>
      <c r="B432" t="s">
        <v>101</v>
      </c>
      <c r="C432">
        <v>24</v>
      </c>
    </row>
    <row r="433" spans="1:3" x14ac:dyDescent="0.3">
      <c r="A433" t="s">
        <v>112</v>
      </c>
      <c r="B433" t="s">
        <v>101</v>
      </c>
      <c r="C433">
        <v>24</v>
      </c>
    </row>
    <row r="434" spans="1:3" x14ac:dyDescent="0.3">
      <c r="A434" t="s">
        <v>113</v>
      </c>
      <c r="B434" t="s">
        <v>101</v>
      </c>
      <c r="C434">
        <v>24</v>
      </c>
    </row>
    <row r="435" spans="1:3" x14ac:dyDescent="0.3">
      <c r="A435" t="s">
        <v>114</v>
      </c>
      <c r="B435" t="s">
        <v>101</v>
      </c>
      <c r="C435">
        <v>24</v>
      </c>
    </row>
    <row r="436" spans="1:3" x14ac:dyDescent="0.3">
      <c r="A436" t="s">
        <v>115</v>
      </c>
      <c r="B436" t="s">
        <v>101</v>
      </c>
      <c r="C436">
        <v>24</v>
      </c>
    </row>
    <row r="439" spans="1:3" x14ac:dyDescent="0.3">
      <c r="A439" t="s">
        <v>136</v>
      </c>
      <c r="B439" t="s">
        <v>25</v>
      </c>
      <c r="C439">
        <v>0</v>
      </c>
    </row>
    <row r="440" spans="1:3" x14ac:dyDescent="0.3">
      <c r="A440" t="s">
        <v>137</v>
      </c>
      <c r="B440" t="s">
        <v>25</v>
      </c>
      <c r="C440">
        <v>0</v>
      </c>
    </row>
    <row r="441" spans="1:3" x14ac:dyDescent="0.3">
      <c r="A441" t="s">
        <v>138</v>
      </c>
      <c r="B441" t="s">
        <v>25</v>
      </c>
      <c r="C441">
        <v>169.46305196177801</v>
      </c>
    </row>
    <row r="442" spans="1:3" x14ac:dyDescent="0.3">
      <c r="A442" t="s">
        <v>139</v>
      </c>
      <c r="B442" t="s">
        <v>25</v>
      </c>
      <c r="C442">
        <v>0</v>
      </c>
    </row>
    <row r="444" spans="1:3" x14ac:dyDescent="0.3">
      <c r="A444" t="s">
        <v>140</v>
      </c>
      <c r="B444" t="s">
        <v>25</v>
      </c>
    </row>
    <row r="445" spans="1:3" x14ac:dyDescent="0.3">
      <c r="A445" t="s">
        <v>141</v>
      </c>
      <c r="B445" t="s">
        <v>25</v>
      </c>
    </row>
    <row r="446" spans="1:3" x14ac:dyDescent="0.3">
      <c r="A446" t="s">
        <v>142</v>
      </c>
      <c r="B446" t="s">
        <v>25</v>
      </c>
    </row>
    <row r="448" spans="1:3" x14ac:dyDescent="0.3">
      <c r="A448" t="s">
        <v>143</v>
      </c>
      <c r="B448" t="s">
        <v>25</v>
      </c>
    </row>
    <row r="449" spans="1:3" x14ac:dyDescent="0.3">
      <c r="A449" t="s">
        <v>144</v>
      </c>
      <c r="B449" t="s">
        <v>25</v>
      </c>
    </row>
    <row r="450" spans="1:3" x14ac:dyDescent="0.3">
      <c r="A450" t="s">
        <v>145</v>
      </c>
      <c r="B450" t="s">
        <v>25</v>
      </c>
    </row>
    <row r="451" spans="1:3" x14ac:dyDescent="0.3">
      <c r="A451" t="s">
        <v>146</v>
      </c>
      <c r="B451" t="s">
        <v>25</v>
      </c>
    </row>
    <row r="453" spans="1:3" x14ac:dyDescent="0.3">
      <c r="A453" t="s">
        <v>147</v>
      </c>
    </row>
    <row r="454" spans="1:3" x14ac:dyDescent="0.3">
      <c r="A454" t="s">
        <v>148</v>
      </c>
      <c r="B454" t="s">
        <v>25</v>
      </c>
      <c r="C454">
        <v>12788.8775223103</v>
      </c>
    </row>
    <row r="455" spans="1:3" x14ac:dyDescent="0.3">
      <c r="A455" t="s">
        <v>149</v>
      </c>
      <c r="B455" t="s">
        <v>25</v>
      </c>
      <c r="C455">
        <v>441.75543144792999</v>
      </c>
    </row>
    <row r="467" spans="1:3" x14ac:dyDescent="0.3">
      <c r="A467" t="s">
        <v>150</v>
      </c>
    </row>
    <row r="468" spans="1:3" x14ac:dyDescent="0.3">
      <c r="A468" t="s">
        <v>151</v>
      </c>
    </row>
    <row r="469" spans="1:3" x14ac:dyDescent="0.3">
      <c r="A469" t="s">
        <v>104</v>
      </c>
      <c r="B469" t="s">
        <v>152</v>
      </c>
      <c r="C469">
        <v>68.552361776202602</v>
      </c>
    </row>
    <row r="470" spans="1:3" x14ac:dyDescent="0.3">
      <c r="A470" t="s">
        <v>105</v>
      </c>
      <c r="B470" t="s">
        <v>152</v>
      </c>
      <c r="C470">
        <v>98.325043143231994</v>
      </c>
    </row>
    <row r="471" spans="1:3" x14ac:dyDescent="0.3">
      <c r="A471" t="s">
        <v>106</v>
      </c>
      <c r="B471" t="s">
        <v>152</v>
      </c>
      <c r="C471">
        <v>66.787181380193701</v>
      </c>
    </row>
    <row r="472" spans="1:3" x14ac:dyDescent="0.3">
      <c r="A472" t="s">
        <v>107</v>
      </c>
      <c r="B472" t="s">
        <v>152</v>
      </c>
      <c r="C472">
        <v>67.640652860696804</v>
      </c>
    </row>
    <row r="473" spans="1:3" x14ac:dyDescent="0.3">
      <c r="A473" t="s">
        <v>108</v>
      </c>
      <c r="B473" t="s">
        <v>152</v>
      </c>
      <c r="C473">
        <v>63.983358050246999</v>
      </c>
    </row>
    <row r="474" spans="1:3" x14ac:dyDescent="0.3">
      <c r="A474" t="s">
        <v>109</v>
      </c>
      <c r="B474" t="s">
        <v>152</v>
      </c>
      <c r="C474">
        <v>58.811366028607303</v>
      </c>
    </row>
    <row r="475" spans="1:3" x14ac:dyDescent="0.3">
      <c r="A475" t="s">
        <v>110</v>
      </c>
      <c r="B475" t="s">
        <v>152</v>
      </c>
      <c r="C475">
        <v>54.7258794422942</v>
      </c>
    </row>
    <row r="476" spans="1:3" x14ac:dyDescent="0.3">
      <c r="A476" t="s">
        <v>111</v>
      </c>
      <c r="B476" t="s">
        <v>152</v>
      </c>
      <c r="C476">
        <v>51.642153169004601</v>
      </c>
    </row>
    <row r="477" spans="1:3" x14ac:dyDescent="0.3">
      <c r="A477" t="s">
        <v>112</v>
      </c>
      <c r="B477" t="s">
        <v>152</v>
      </c>
      <c r="C477">
        <v>57.366232896917097</v>
      </c>
    </row>
    <row r="478" spans="1:3" x14ac:dyDescent="0.3">
      <c r="A478" t="s">
        <v>113</v>
      </c>
      <c r="B478" t="s">
        <v>152</v>
      </c>
      <c r="C478">
        <v>60.406944780939497</v>
      </c>
    </row>
    <row r="479" spans="1:3" x14ac:dyDescent="0.3">
      <c r="A479" t="s">
        <v>114</v>
      </c>
      <c r="B479" t="s">
        <v>152</v>
      </c>
      <c r="C479">
        <v>62.1649409471285</v>
      </c>
    </row>
    <row r="480" spans="1:3" x14ac:dyDescent="0.3">
      <c r="A480" t="s">
        <v>115</v>
      </c>
      <c r="B480" t="s">
        <v>152</v>
      </c>
      <c r="C480">
        <v>63.108460914153</v>
      </c>
    </row>
    <row r="482" spans="1:2" x14ac:dyDescent="0.3">
      <c r="A482" t="s">
        <v>153</v>
      </c>
    </row>
    <row r="483" spans="1:2" x14ac:dyDescent="0.3">
      <c r="A483" t="s">
        <v>104</v>
      </c>
      <c r="B483" t="s">
        <v>152</v>
      </c>
    </row>
    <row r="484" spans="1:2" x14ac:dyDescent="0.3">
      <c r="A484" t="s">
        <v>105</v>
      </c>
      <c r="B484" t="s">
        <v>152</v>
      </c>
    </row>
    <row r="485" spans="1:2" x14ac:dyDescent="0.3">
      <c r="A485" t="s">
        <v>106</v>
      </c>
      <c r="B485" t="s">
        <v>152</v>
      </c>
    </row>
    <row r="486" spans="1:2" x14ac:dyDescent="0.3">
      <c r="A486" t="s">
        <v>107</v>
      </c>
      <c r="B486" t="s">
        <v>152</v>
      </c>
    </row>
    <row r="487" spans="1:2" x14ac:dyDescent="0.3">
      <c r="A487" t="s">
        <v>108</v>
      </c>
      <c r="B487" t="s">
        <v>152</v>
      </c>
    </row>
    <row r="488" spans="1:2" x14ac:dyDescent="0.3">
      <c r="A488" t="s">
        <v>109</v>
      </c>
      <c r="B488" t="s">
        <v>152</v>
      </c>
    </row>
    <row r="489" spans="1:2" x14ac:dyDescent="0.3">
      <c r="A489" t="s">
        <v>110</v>
      </c>
      <c r="B489" t="s">
        <v>152</v>
      </c>
    </row>
    <row r="490" spans="1:2" x14ac:dyDescent="0.3">
      <c r="A490" t="s">
        <v>111</v>
      </c>
      <c r="B490" t="s">
        <v>152</v>
      </c>
    </row>
    <row r="491" spans="1:2" x14ac:dyDescent="0.3">
      <c r="A491" t="s">
        <v>112</v>
      </c>
      <c r="B491" t="s">
        <v>152</v>
      </c>
    </row>
    <row r="492" spans="1:2" x14ac:dyDescent="0.3">
      <c r="A492" t="s">
        <v>113</v>
      </c>
      <c r="B492" t="s">
        <v>152</v>
      </c>
    </row>
    <row r="493" spans="1:2" x14ac:dyDescent="0.3">
      <c r="A493" t="s">
        <v>114</v>
      </c>
      <c r="B493" t="s">
        <v>152</v>
      </c>
    </row>
    <row r="494" spans="1:2" x14ac:dyDescent="0.3">
      <c r="A494" t="s">
        <v>115</v>
      </c>
      <c r="B494" t="s">
        <v>152</v>
      </c>
    </row>
    <row r="496" spans="1:2" x14ac:dyDescent="0.3">
      <c r="A496" t="s">
        <v>154</v>
      </c>
    </row>
    <row r="497" spans="1:3" x14ac:dyDescent="0.3">
      <c r="A497" t="s">
        <v>104</v>
      </c>
      <c r="B497" t="s">
        <v>152</v>
      </c>
      <c r="C497">
        <v>372.88421052631497</v>
      </c>
    </row>
    <row r="498" spans="1:3" x14ac:dyDescent="0.3">
      <c r="A498" t="s">
        <v>105</v>
      </c>
      <c r="B498" t="s">
        <v>152</v>
      </c>
      <c r="C498">
        <v>372.88421052631497</v>
      </c>
    </row>
    <row r="499" spans="1:3" x14ac:dyDescent="0.3">
      <c r="A499" t="s">
        <v>106</v>
      </c>
      <c r="B499" t="s">
        <v>152</v>
      </c>
      <c r="C499">
        <v>372.88421052631497</v>
      </c>
    </row>
    <row r="500" spans="1:3" x14ac:dyDescent="0.3">
      <c r="A500" t="s">
        <v>107</v>
      </c>
      <c r="B500" t="s">
        <v>152</v>
      </c>
      <c r="C500">
        <v>372.88421052631497</v>
      </c>
    </row>
    <row r="501" spans="1:3" x14ac:dyDescent="0.3">
      <c r="A501" t="s">
        <v>108</v>
      </c>
      <c r="B501" t="s">
        <v>152</v>
      </c>
      <c r="C501">
        <v>372.88421052631497</v>
      </c>
    </row>
    <row r="502" spans="1:3" x14ac:dyDescent="0.3">
      <c r="A502" t="s">
        <v>109</v>
      </c>
      <c r="B502" t="s">
        <v>152</v>
      </c>
      <c r="C502">
        <v>372.88421052631497</v>
      </c>
    </row>
    <row r="503" spans="1:3" x14ac:dyDescent="0.3">
      <c r="A503" t="s">
        <v>110</v>
      </c>
      <c r="B503" t="s">
        <v>152</v>
      </c>
      <c r="C503">
        <v>372.88421052631497</v>
      </c>
    </row>
    <row r="504" spans="1:3" x14ac:dyDescent="0.3">
      <c r="A504" t="s">
        <v>111</v>
      </c>
      <c r="B504" t="s">
        <v>152</v>
      </c>
      <c r="C504">
        <v>372.88421052631497</v>
      </c>
    </row>
    <row r="505" spans="1:3" x14ac:dyDescent="0.3">
      <c r="A505" t="s">
        <v>112</v>
      </c>
      <c r="B505" t="s">
        <v>152</v>
      </c>
      <c r="C505">
        <v>372.88421052631497</v>
      </c>
    </row>
    <row r="506" spans="1:3" x14ac:dyDescent="0.3">
      <c r="A506" t="s">
        <v>113</v>
      </c>
      <c r="B506" t="s">
        <v>152</v>
      </c>
      <c r="C506">
        <v>372.88421052631497</v>
      </c>
    </row>
    <row r="507" spans="1:3" x14ac:dyDescent="0.3">
      <c r="A507" t="s">
        <v>114</v>
      </c>
      <c r="B507" t="s">
        <v>152</v>
      </c>
      <c r="C507">
        <v>372.88421052631497</v>
      </c>
    </row>
    <row r="508" spans="1:3" x14ac:dyDescent="0.3">
      <c r="A508" t="s">
        <v>115</v>
      </c>
      <c r="B508" t="s">
        <v>152</v>
      </c>
      <c r="C508">
        <v>372.88421052631497</v>
      </c>
    </row>
    <row r="510" spans="1:3" x14ac:dyDescent="0.3">
      <c r="A510" t="s">
        <v>155</v>
      </c>
    </row>
    <row r="511" spans="1:3" x14ac:dyDescent="0.3">
      <c r="A511" t="s">
        <v>104</v>
      </c>
      <c r="B511" t="s">
        <v>25</v>
      </c>
    </row>
    <row r="512" spans="1:3" x14ac:dyDescent="0.3">
      <c r="A512" t="s">
        <v>105</v>
      </c>
      <c r="B512" t="s">
        <v>25</v>
      </c>
    </row>
    <row r="513" spans="1:2" x14ac:dyDescent="0.3">
      <c r="A513" t="s">
        <v>106</v>
      </c>
      <c r="B513" t="s">
        <v>25</v>
      </c>
    </row>
    <row r="514" spans="1:2" x14ac:dyDescent="0.3">
      <c r="A514" t="s">
        <v>107</v>
      </c>
      <c r="B514" t="s">
        <v>25</v>
      </c>
    </row>
    <row r="515" spans="1:2" x14ac:dyDescent="0.3">
      <c r="A515" t="s">
        <v>108</v>
      </c>
      <c r="B515" t="s">
        <v>25</v>
      </c>
    </row>
    <row r="516" spans="1:2" x14ac:dyDescent="0.3">
      <c r="A516" t="s">
        <v>109</v>
      </c>
      <c r="B516" t="s">
        <v>25</v>
      </c>
    </row>
    <row r="517" spans="1:2" x14ac:dyDescent="0.3">
      <c r="A517" t="s">
        <v>110</v>
      </c>
      <c r="B517" t="s">
        <v>25</v>
      </c>
    </row>
    <row r="518" spans="1:2" x14ac:dyDescent="0.3">
      <c r="A518" t="s">
        <v>111</v>
      </c>
      <c r="B518" t="s">
        <v>25</v>
      </c>
    </row>
    <row r="519" spans="1:2" x14ac:dyDescent="0.3">
      <c r="A519" t="s">
        <v>112</v>
      </c>
      <c r="B519" t="s">
        <v>25</v>
      </c>
    </row>
    <row r="520" spans="1:2" x14ac:dyDescent="0.3">
      <c r="A520" t="s">
        <v>113</v>
      </c>
      <c r="B520" t="s">
        <v>25</v>
      </c>
    </row>
    <row r="521" spans="1:2" x14ac:dyDescent="0.3">
      <c r="A521" t="s">
        <v>114</v>
      </c>
      <c r="B521" t="s">
        <v>25</v>
      </c>
    </row>
    <row r="522" spans="1:2" x14ac:dyDescent="0.3">
      <c r="A522" t="s">
        <v>115</v>
      </c>
      <c r="B522" t="s">
        <v>25</v>
      </c>
    </row>
    <row r="524" spans="1:2" x14ac:dyDescent="0.3">
      <c r="A524" t="s">
        <v>156</v>
      </c>
    </row>
    <row r="525" spans="1:2" x14ac:dyDescent="0.3">
      <c r="A525" t="s">
        <v>104</v>
      </c>
      <c r="B525" t="s">
        <v>25</v>
      </c>
    </row>
    <row r="526" spans="1:2" x14ac:dyDescent="0.3">
      <c r="A526" t="s">
        <v>105</v>
      </c>
      <c r="B526" t="s">
        <v>25</v>
      </c>
    </row>
    <row r="527" spans="1:2" x14ac:dyDescent="0.3">
      <c r="A527" t="s">
        <v>106</v>
      </c>
      <c r="B527" t="s">
        <v>25</v>
      </c>
    </row>
    <row r="528" spans="1:2" x14ac:dyDescent="0.3">
      <c r="A528" t="s">
        <v>107</v>
      </c>
      <c r="B528" t="s">
        <v>25</v>
      </c>
    </row>
    <row r="529" spans="1:3" x14ac:dyDescent="0.3">
      <c r="A529" t="s">
        <v>108</v>
      </c>
      <c r="B529" t="s">
        <v>25</v>
      </c>
    </row>
    <row r="530" spans="1:3" x14ac:dyDescent="0.3">
      <c r="A530" t="s">
        <v>109</v>
      </c>
      <c r="B530" t="s">
        <v>25</v>
      </c>
    </row>
    <row r="531" spans="1:3" x14ac:dyDescent="0.3">
      <c r="A531" t="s">
        <v>110</v>
      </c>
      <c r="B531" t="s">
        <v>25</v>
      </c>
    </row>
    <row r="532" spans="1:3" x14ac:dyDescent="0.3">
      <c r="A532" t="s">
        <v>111</v>
      </c>
      <c r="B532" t="s">
        <v>25</v>
      </c>
    </row>
    <row r="533" spans="1:3" x14ac:dyDescent="0.3">
      <c r="A533" t="s">
        <v>112</v>
      </c>
      <c r="B533" t="s">
        <v>25</v>
      </c>
    </row>
    <row r="534" spans="1:3" x14ac:dyDescent="0.3">
      <c r="A534" t="s">
        <v>113</v>
      </c>
      <c r="B534" t="s">
        <v>25</v>
      </c>
    </row>
    <row r="535" spans="1:3" x14ac:dyDescent="0.3">
      <c r="A535" t="s">
        <v>114</v>
      </c>
      <c r="B535" t="s">
        <v>25</v>
      </c>
    </row>
    <row r="536" spans="1:3" x14ac:dyDescent="0.3">
      <c r="A536" t="s">
        <v>115</v>
      </c>
      <c r="B536" t="s">
        <v>25</v>
      </c>
    </row>
    <row r="538" spans="1:3" x14ac:dyDescent="0.3">
      <c r="A538" t="s">
        <v>157</v>
      </c>
      <c r="B538" t="s">
        <v>158</v>
      </c>
    </row>
    <row r="539" spans="1:3" x14ac:dyDescent="0.3">
      <c r="A539" t="s">
        <v>159</v>
      </c>
      <c r="B539" t="s">
        <v>158</v>
      </c>
    </row>
    <row r="542" spans="1:3" x14ac:dyDescent="0.3">
      <c r="A542" t="s">
        <v>0</v>
      </c>
    </row>
    <row r="543" spans="1:3" x14ac:dyDescent="0.3">
      <c r="A543" t="s">
        <v>40</v>
      </c>
      <c r="B543" t="s">
        <v>41</v>
      </c>
      <c r="C543">
        <v>0.1</v>
      </c>
    </row>
    <row r="544" spans="1:3" x14ac:dyDescent="0.3">
      <c r="A544" t="s">
        <v>42</v>
      </c>
      <c r="B544" t="s">
        <v>41</v>
      </c>
      <c r="C544">
        <v>0</v>
      </c>
    </row>
    <row r="545" spans="1:3" x14ac:dyDescent="0.3">
      <c r="A545" t="s">
        <v>43</v>
      </c>
      <c r="B545" t="s">
        <v>41</v>
      </c>
      <c r="C545">
        <v>0</v>
      </c>
    </row>
    <row r="546" spans="1:3" x14ac:dyDescent="0.3">
      <c r="A546" t="s">
        <v>44</v>
      </c>
      <c r="B546" t="s">
        <v>41</v>
      </c>
      <c r="C546">
        <v>0</v>
      </c>
    </row>
    <row r="547" spans="1:3" x14ac:dyDescent="0.3">
      <c r="A547" t="s">
        <v>45</v>
      </c>
      <c r="B547" t="s">
        <v>41</v>
      </c>
      <c r="C547">
        <v>0.8</v>
      </c>
    </row>
    <row r="548" spans="1:3" x14ac:dyDescent="0.3">
      <c r="A548" t="s">
        <v>46</v>
      </c>
      <c r="B548" t="s">
        <v>41</v>
      </c>
      <c r="C548">
        <v>0</v>
      </c>
    </row>
    <row r="549" spans="1:3" x14ac:dyDescent="0.3">
      <c r="A549" t="s">
        <v>47</v>
      </c>
      <c r="B549" t="s">
        <v>41</v>
      </c>
      <c r="C549">
        <v>1.04</v>
      </c>
    </row>
    <row r="550" spans="1:3" x14ac:dyDescent="0.3">
      <c r="A550" t="s">
        <v>48</v>
      </c>
      <c r="B550" t="s">
        <v>41</v>
      </c>
      <c r="C550">
        <v>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EE3B-899E-4299-9993-B57AB40F1073}">
  <sheetPr>
    <tabColor rgb="FF7030A0"/>
    <pageSetUpPr fitToPage="1"/>
  </sheetPr>
  <dimension ref="A1:Y253"/>
  <sheetViews>
    <sheetView showGridLines="0" zoomScaleNormal="100" zoomScaleSheetLayoutView="70" zoomScalePageLayoutView="40" workbookViewId="0"/>
  </sheetViews>
  <sheetFormatPr defaultRowHeight="14.4" x14ac:dyDescent="0.3"/>
  <cols>
    <col min="1" max="1" width="8.88671875" customWidth="1"/>
    <col min="2" max="2" width="16.5546875" customWidth="1"/>
    <col min="3" max="3" width="8.88671875" customWidth="1"/>
    <col min="4" max="4" width="10.33203125" bestFit="1" customWidth="1"/>
    <col min="7" max="7" width="10.33203125" bestFit="1" customWidth="1"/>
    <col min="13" max="13" width="10.44140625" bestFit="1" customWidth="1"/>
    <col min="16" max="16" width="8.88671875" style="235"/>
  </cols>
  <sheetData>
    <row r="1" spans="1:25" ht="45" customHeight="1" x14ac:dyDescent="0.85">
      <c r="A1" s="212" t="s">
        <v>637</v>
      </c>
      <c r="B1" s="97" t="s">
        <v>359</v>
      </c>
      <c r="C1" s="81"/>
      <c r="D1" s="15"/>
      <c r="E1" s="15"/>
      <c r="F1" s="15"/>
      <c r="G1" s="15"/>
      <c r="H1" s="81"/>
      <c r="I1" s="81"/>
      <c r="J1" s="81"/>
      <c r="K1" s="81"/>
      <c r="L1" s="81"/>
      <c r="M1" s="81"/>
      <c r="N1" s="81"/>
      <c r="P1" s="236" t="s">
        <v>840</v>
      </c>
      <c r="Y1" s="9"/>
    </row>
    <row r="2" spans="1:25" s="95" customFormat="1" ht="18" x14ac:dyDescent="0.35">
      <c r="B2" s="90" t="str">
        <f>"Analyse van output data uit UNIEC berekeningen"</f>
        <v>Analyse van output data uit UNIEC berekeningen</v>
      </c>
      <c r="C2" s="84"/>
      <c r="D2" s="98"/>
      <c r="E2" s="98"/>
      <c r="F2" s="98"/>
      <c r="G2" s="98"/>
      <c r="H2" s="84"/>
      <c r="I2" s="84"/>
      <c r="J2" s="84"/>
      <c r="K2" s="84"/>
      <c r="L2" s="84"/>
      <c r="M2" s="84"/>
      <c r="N2" s="84"/>
      <c r="P2" s="120" t="str">
        <f>"V1: "&amp;$J$13</f>
        <v>V1: 2^1kap-met koeling</v>
      </c>
      <c r="Y2" s="9"/>
    </row>
    <row r="3" spans="1:25" x14ac:dyDescent="0.3">
      <c r="B3" s="7"/>
      <c r="C3" s="7"/>
      <c r="P3" s="120" t="str">
        <f>"V2: "&amp;$K$13</f>
        <v>V2: 2^1kap - zonder koeling TOjuli 3,51</v>
      </c>
      <c r="Y3" s="9"/>
    </row>
    <row r="4" spans="1:25" x14ac:dyDescent="0.3">
      <c r="B4" s="7"/>
      <c r="C4" s="7"/>
      <c r="P4" s="120" t="str">
        <f>"V3: "&amp;$L$13</f>
        <v>V3: 2^1kap - zonder koeling TOjuli 3,51 - met buitenzonwering op West Excl deuren</v>
      </c>
      <c r="Y4" s="9"/>
    </row>
    <row r="5" spans="1:25" s="14" customFormat="1" x14ac:dyDescent="0.3">
      <c r="A5" s="213" t="s">
        <v>281</v>
      </c>
      <c r="B5" s="33" t="s">
        <v>440</v>
      </c>
      <c r="C5" s="34"/>
      <c r="D5" s="34" t="s">
        <v>441</v>
      </c>
      <c r="E5" s="34"/>
      <c r="F5" s="34"/>
      <c r="G5" s="34"/>
      <c r="H5" s="34"/>
      <c r="I5" s="34"/>
      <c r="J5" s="34"/>
      <c r="K5" s="34"/>
      <c r="L5" s="119" t="s">
        <v>802</v>
      </c>
      <c r="M5" s="34" t="s">
        <v>769</v>
      </c>
      <c r="N5" s="35"/>
      <c r="P5" s="238" t="str">
        <f>"V4: "&amp;$M$13</f>
        <v>V4: 2^1kap - zonder koeling TOjuli 3,51 - met buitenzonwering op West incl deuren binnenzonwering</v>
      </c>
      <c r="Y5" s="9"/>
    </row>
    <row r="6" spans="1:25" x14ac:dyDescent="0.3">
      <c r="B6" s="21" t="s">
        <v>169</v>
      </c>
      <c r="E6" s="251" t="s">
        <v>839</v>
      </c>
      <c r="F6" s="251"/>
      <c r="G6" s="251"/>
      <c r="H6" s="251"/>
      <c r="I6" s="37" t="s">
        <v>694</v>
      </c>
      <c r="J6" s="249" t="s">
        <v>695</v>
      </c>
      <c r="K6" s="249"/>
      <c r="L6" s="249"/>
      <c r="M6" s="40" t="s">
        <v>226</v>
      </c>
      <c r="N6" s="41" t="s">
        <v>225</v>
      </c>
      <c r="Y6" s="9"/>
    </row>
    <row r="7" spans="1:25" x14ac:dyDescent="0.3">
      <c r="B7" s="21" t="s">
        <v>224</v>
      </c>
      <c r="E7" s="251" t="s">
        <v>793</v>
      </c>
      <c r="F7" s="251"/>
      <c r="G7" s="251"/>
      <c r="H7" s="251"/>
      <c r="I7" s="37" t="s">
        <v>208</v>
      </c>
      <c r="J7" s="250" t="s">
        <v>662</v>
      </c>
      <c r="K7" s="250"/>
      <c r="L7" s="250"/>
      <c r="M7" s="42">
        <f>VOrgineel1!C13</f>
        <v>246</v>
      </c>
      <c r="N7" s="43">
        <f>VOrgineel1!C14</f>
        <v>395.76</v>
      </c>
      <c r="P7" s="235" t="s">
        <v>589</v>
      </c>
      <c r="Y7" s="9"/>
    </row>
    <row r="8" spans="1:25" x14ac:dyDescent="0.3">
      <c r="B8" s="21" t="s">
        <v>173</v>
      </c>
      <c r="E8" s="251" t="s">
        <v>666</v>
      </c>
      <c r="F8" s="251"/>
      <c r="G8" s="251"/>
      <c r="H8" s="251"/>
      <c r="I8" s="37" t="s">
        <v>209</v>
      </c>
      <c r="J8" s="250" t="s">
        <v>663</v>
      </c>
      <c r="K8" s="250"/>
      <c r="L8" s="250"/>
      <c r="M8" s="42">
        <f>VOrgineel2!C13</f>
        <v>246</v>
      </c>
      <c r="N8" s="43">
        <f>VOrgineel1!C14</f>
        <v>395.76</v>
      </c>
      <c r="P8" s="235" t="s">
        <v>590</v>
      </c>
      <c r="Y8" s="9"/>
    </row>
    <row r="9" spans="1:25" x14ac:dyDescent="0.3">
      <c r="B9" s="21" t="s">
        <v>170</v>
      </c>
      <c r="E9" s="251" t="s">
        <v>692</v>
      </c>
      <c r="F9" s="251"/>
      <c r="G9" s="251"/>
      <c r="H9" s="251"/>
      <c r="I9" s="37" t="s">
        <v>210</v>
      </c>
      <c r="J9" s="250" t="s">
        <v>665</v>
      </c>
      <c r="K9" s="250"/>
      <c r="L9" s="250"/>
      <c r="M9" s="42">
        <f>VOrgineel3!C13</f>
        <v>246</v>
      </c>
      <c r="N9" s="43">
        <f>VOrgineel1!C14</f>
        <v>395.76</v>
      </c>
      <c r="P9" s="236"/>
      <c r="Y9" s="9"/>
    </row>
    <row r="10" spans="1:25" x14ac:dyDescent="0.3">
      <c r="B10" s="21" t="s">
        <v>171</v>
      </c>
      <c r="E10" s="252">
        <v>36986</v>
      </c>
      <c r="F10" s="252"/>
      <c r="G10" s="252"/>
      <c r="H10" s="252"/>
      <c r="I10" s="37" t="s">
        <v>211</v>
      </c>
      <c r="J10" s="250" t="s">
        <v>664</v>
      </c>
      <c r="K10" s="250"/>
      <c r="L10" s="250"/>
      <c r="M10" s="42">
        <f>VOrgineel4!C13</f>
        <v>246</v>
      </c>
      <c r="N10" s="43">
        <f>VOrgineel1!C14</f>
        <v>395.76</v>
      </c>
      <c r="P10" s="120"/>
      <c r="Y10" s="9"/>
    </row>
    <row r="11" spans="1:25" s="4" customFormat="1" x14ac:dyDescent="0.3">
      <c r="A11" s="213" t="s">
        <v>281</v>
      </c>
      <c r="B11" s="28" t="s">
        <v>587</v>
      </c>
      <c r="C11" s="29"/>
      <c r="D11" s="30"/>
      <c r="E11" s="30"/>
      <c r="F11" s="30"/>
      <c r="G11" s="30"/>
      <c r="H11" s="30"/>
      <c r="I11" s="30"/>
      <c r="J11" s="30" t="s">
        <v>586</v>
      </c>
      <c r="K11" s="29"/>
      <c r="L11" s="29"/>
      <c r="M11" s="29"/>
      <c r="N11" s="31"/>
      <c r="P11" s="120"/>
    </row>
    <row r="12" spans="1:25" x14ac:dyDescent="0.3">
      <c r="B12" s="21" t="s">
        <v>588</v>
      </c>
      <c r="J12" s="20" t="s">
        <v>237</v>
      </c>
      <c r="K12" s="20" t="s">
        <v>238</v>
      </c>
      <c r="L12" s="20" t="s">
        <v>239</v>
      </c>
      <c r="M12" s="20" t="s">
        <v>240</v>
      </c>
      <c r="N12" s="22"/>
      <c r="P12" s="120"/>
    </row>
    <row r="13" spans="1:25" ht="62.4" customHeight="1" x14ac:dyDescent="0.3">
      <c r="B13" s="19"/>
      <c r="H13" s="231" t="s">
        <v>667</v>
      </c>
      <c r="I13" s="232"/>
      <c r="J13" s="233" t="str">
        <f>VOrgineel1!C4</f>
        <v>2^1kap-met koeling</v>
      </c>
      <c r="K13" s="233" t="str">
        <f>VOrgineel2!C4</f>
        <v>2^1kap - zonder koeling TOjuli 3,51</v>
      </c>
      <c r="L13" s="233" t="str">
        <f>VOrgineel3!C4</f>
        <v>2^1kap - zonder koeling TOjuli 3,51 - met buitenzonwering op West Excl deuren</v>
      </c>
      <c r="M13" s="233" t="str">
        <f>VOrgineel4!C4</f>
        <v>2^1kap - zonder koeling TOjuli 3,51 - met buitenzonwering op West incl deuren binnenzonwering</v>
      </c>
      <c r="N13" s="61" t="s">
        <v>470</v>
      </c>
      <c r="O13" t="s">
        <v>470</v>
      </c>
      <c r="P13" s="238"/>
    </row>
    <row r="14" spans="1:25" x14ac:dyDescent="0.3">
      <c r="B14" s="19" t="s">
        <v>241</v>
      </c>
      <c r="J14" s="83" t="str">
        <f>IF(ProjectData!D30&gt;ProjectData!D24, "te hoog","voldoet")</f>
        <v>voldoet</v>
      </c>
      <c r="K14" s="83" t="str">
        <f>IF(ProjectData!E30&gt;ProjectData!E24, "te hoog","voldoet")</f>
        <v>voldoet</v>
      </c>
      <c r="L14" s="83" t="str">
        <f>IF(ProjectData!F30&gt;ProjectData!F24, "te hoog","voldoet")</f>
        <v>voldoet</v>
      </c>
      <c r="M14" s="83" t="str">
        <f>IF(ProjectData!G30&gt;ProjectData!G24, "te hoog","voldoet")</f>
        <v>voldoet</v>
      </c>
      <c r="N14" s="22"/>
    </row>
    <row r="15" spans="1:25" x14ac:dyDescent="0.3">
      <c r="B15" s="19" t="s">
        <v>242</v>
      </c>
      <c r="J15" s="83" t="str">
        <f>IF(ProjectData!D31&gt;ProjectData!D26, "te hoog","voldoet")</f>
        <v>voldoet</v>
      </c>
      <c r="K15" s="83" t="str">
        <f>IF(ProjectData!E31&gt;ProjectData!E26, "te hoog","voldoet")</f>
        <v>voldoet</v>
      </c>
      <c r="L15" s="83" t="str">
        <f>IF(ProjectData!F31&gt;ProjectData!F26, "te hoog","voldoet")</f>
        <v>voldoet</v>
      </c>
      <c r="M15" s="83" t="str">
        <f>IF(ProjectData!G31&gt;ProjectData!G26, "te hoog","voldoet")</f>
        <v>voldoet</v>
      </c>
      <c r="N15" s="22"/>
    </row>
    <row r="16" spans="1:25" x14ac:dyDescent="0.3">
      <c r="B16" s="19" t="s">
        <v>244</v>
      </c>
      <c r="J16" s="83" t="str">
        <f>IF(ProjectData!D32&lt;ProjectData!D27, "te laag","voldoet")</f>
        <v>voldoet</v>
      </c>
      <c r="K16" s="83" t="str">
        <f>IF(ProjectData!E32&lt;ProjectData!E27, "te laag","voldoet")</f>
        <v>voldoet</v>
      </c>
      <c r="L16" s="83" t="str">
        <f>IF(ProjectData!F32&lt;ProjectData!F27, "te laag","voldoet")</f>
        <v>voldoet</v>
      </c>
      <c r="M16" s="83" t="str">
        <f>IF(ProjectData!G32&lt;ProjectData!G27, "te laag","voldoet")</f>
        <v>voldoet</v>
      </c>
      <c r="N16" s="22"/>
    </row>
    <row r="17" spans="1:16" x14ac:dyDescent="0.3">
      <c r="B17" s="19" t="s">
        <v>243</v>
      </c>
      <c r="J17" s="83" t="str">
        <f>IF(ProjectData!D33&gt;ProjectData!D28, "te hoog","voldoet")</f>
        <v>voldoet</v>
      </c>
      <c r="K17" s="83" t="str">
        <f>IF(ProjectData!E33&gt;ProjectData!E28, "te hoog","voldoet")</f>
        <v>te hoog</v>
      </c>
      <c r="L17" s="83" t="str">
        <f>IF(ProjectData!F33&gt;ProjectData!F28, "te hoog","voldoet")</f>
        <v>te hoog</v>
      </c>
      <c r="M17" s="83" t="str">
        <f>IF(ProjectData!G33&gt;ProjectData!G28, "te hoog","voldoet")</f>
        <v>voldoet</v>
      </c>
      <c r="N17" s="22"/>
    </row>
    <row r="18" spans="1:16" x14ac:dyDescent="0.3">
      <c r="B18" s="21" t="s">
        <v>245</v>
      </c>
      <c r="J18" s="162" t="str">
        <f>IF(COUNTIFS(J14:J17,"voldoet")=4,"voldoet","voldoet niet")</f>
        <v>voldoet</v>
      </c>
      <c r="K18" s="162" t="str">
        <f>IF(COUNTIFS(K14:K17,"voldoet")=4,"voldoet","voldoet niet")</f>
        <v>voldoet niet</v>
      </c>
      <c r="L18" s="162" t="str">
        <f>IF(COUNTIFS(L14:L17,"voldoet")=4,"voldoet","voldoet niet")</f>
        <v>voldoet niet</v>
      </c>
      <c r="M18" s="162" t="str">
        <f>IF(COUNTIFS(M14:M17,"voldoet")=4,"voldoet","voldoet niet")</f>
        <v>voldoet</v>
      </c>
      <c r="N18" s="22"/>
    </row>
    <row r="19" spans="1:16" s="4" customFormat="1" x14ac:dyDescent="0.3">
      <c r="A19" s="213" t="s">
        <v>281</v>
      </c>
      <c r="B19" s="60" t="s">
        <v>591</v>
      </c>
      <c r="C19" s="29"/>
      <c r="D19" s="30"/>
      <c r="E19" s="30"/>
      <c r="F19" s="30"/>
      <c r="G19" s="30"/>
      <c r="H19" s="30"/>
      <c r="I19" s="30"/>
      <c r="J19" s="30"/>
      <c r="K19" s="29"/>
      <c r="L19" s="29"/>
      <c r="M19" s="29"/>
      <c r="N19" s="31"/>
      <c r="P19" s="235"/>
    </row>
    <row r="20" spans="1:16" x14ac:dyDescent="0.3">
      <c r="B20" s="23"/>
      <c r="C20" s="5"/>
      <c r="D20" s="5"/>
      <c r="E20" s="5"/>
      <c r="F20" s="5"/>
      <c r="G20" s="5"/>
      <c r="H20" s="5"/>
      <c r="I20" s="5"/>
      <c r="J20" s="5"/>
      <c r="K20" s="5"/>
      <c r="L20" s="5"/>
      <c r="M20" s="5"/>
      <c r="N20" s="24"/>
    </row>
    <row r="21" spans="1:16" x14ac:dyDescent="0.3">
      <c r="B21" s="23"/>
      <c r="C21" s="5"/>
      <c r="D21" s="5"/>
      <c r="E21" s="5"/>
      <c r="F21" s="5"/>
      <c r="G21" s="5"/>
      <c r="H21" s="5"/>
      <c r="I21" s="5"/>
      <c r="J21" s="5"/>
      <c r="K21" s="5"/>
      <c r="L21" s="5"/>
      <c r="M21" s="5"/>
      <c r="N21" s="24"/>
      <c r="P21" s="120" t="str">
        <f>"V1: "&amp;$J$13</f>
        <v>V1: 2^1kap-met koeling</v>
      </c>
    </row>
    <row r="22" spans="1:16" x14ac:dyDescent="0.3">
      <c r="B22" s="23"/>
      <c r="C22" s="5"/>
      <c r="D22" s="5"/>
      <c r="E22" s="5"/>
      <c r="F22" s="5"/>
      <c r="G22" s="5"/>
      <c r="H22" s="5"/>
      <c r="I22" s="5"/>
      <c r="J22" s="5"/>
      <c r="K22" s="5"/>
      <c r="L22" s="5"/>
      <c r="M22" s="5"/>
      <c r="N22" s="24"/>
      <c r="P22" s="120" t="str">
        <f>"V2: "&amp;$K$13</f>
        <v>V2: 2^1kap - zonder koeling TOjuli 3,51</v>
      </c>
    </row>
    <row r="23" spans="1:16" x14ac:dyDescent="0.3">
      <c r="B23" s="23"/>
      <c r="C23" s="5"/>
      <c r="D23" s="5"/>
      <c r="E23" s="5"/>
      <c r="F23" s="5"/>
      <c r="G23" s="5"/>
      <c r="H23" s="5"/>
      <c r="I23" s="5"/>
      <c r="J23" s="5"/>
      <c r="K23" s="5"/>
      <c r="L23" s="5"/>
      <c r="M23" s="5"/>
      <c r="N23" s="24"/>
      <c r="P23" s="120" t="str">
        <f>"V3: "&amp;$L$13</f>
        <v>V3: 2^1kap - zonder koeling TOjuli 3,51 - met buitenzonwering op West Excl deuren</v>
      </c>
    </row>
    <row r="24" spans="1:16" x14ac:dyDescent="0.3">
      <c r="B24" s="23"/>
      <c r="C24" s="5"/>
      <c r="D24" s="5"/>
      <c r="E24" s="5"/>
      <c r="F24" s="5"/>
      <c r="G24" s="5"/>
      <c r="H24" s="5"/>
      <c r="I24" s="5"/>
      <c r="J24" s="5"/>
      <c r="K24" s="5"/>
      <c r="L24" s="5"/>
      <c r="M24" s="5"/>
      <c r="N24" s="24"/>
      <c r="P24" s="238" t="str">
        <f>"V4: "&amp;$M$13</f>
        <v>V4: 2^1kap - zonder koeling TOjuli 3,51 - met buitenzonwering op West incl deuren binnenzonwering</v>
      </c>
    </row>
    <row r="25" spans="1:16" x14ac:dyDescent="0.3">
      <c r="B25" s="23"/>
      <c r="C25" s="5"/>
      <c r="D25" s="5"/>
      <c r="E25" s="5"/>
      <c r="F25" s="5"/>
      <c r="G25" s="5"/>
      <c r="H25" s="5"/>
      <c r="I25" s="5"/>
      <c r="J25" s="5"/>
      <c r="K25" s="5"/>
      <c r="L25" s="5"/>
      <c r="M25" s="5"/>
      <c r="N25" s="24"/>
    </row>
    <row r="26" spans="1:16" x14ac:dyDescent="0.3">
      <c r="B26" s="23"/>
      <c r="C26" s="5"/>
      <c r="D26" s="5"/>
      <c r="E26" s="5"/>
      <c r="F26" s="5"/>
      <c r="G26" s="5"/>
      <c r="H26" s="5"/>
      <c r="I26" s="5"/>
      <c r="J26" s="5"/>
      <c r="K26" s="5"/>
      <c r="L26" s="5"/>
      <c r="M26" s="5"/>
      <c r="N26" s="24"/>
    </row>
    <row r="27" spans="1:16" x14ac:dyDescent="0.3">
      <c r="B27" s="23"/>
      <c r="C27" s="5"/>
      <c r="D27" s="5"/>
      <c r="E27" s="5"/>
      <c r="F27" s="5"/>
      <c r="G27" s="5"/>
      <c r="H27" s="5"/>
      <c r="I27" s="5"/>
      <c r="J27" s="5"/>
      <c r="K27" s="5"/>
      <c r="L27" s="5"/>
      <c r="M27" s="5"/>
      <c r="N27" s="24"/>
    </row>
    <row r="28" spans="1:16" x14ac:dyDescent="0.3">
      <c r="B28" s="23"/>
      <c r="C28" s="5"/>
      <c r="D28" s="5"/>
      <c r="E28" s="5"/>
      <c r="F28" s="5"/>
      <c r="G28" s="5"/>
      <c r="H28" s="5"/>
      <c r="I28" s="5"/>
      <c r="J28" s="5"/>
      <c r="K28" s="5"/>
      <c r="L28" s="5"/>
      <c r="M28" s="5"/>
      <c r="N28" s="24"/>
    </row>
    <row r="29" spans="1:16" x14ac:dyDescent="0.3">
      <c r="B29" s="23"/>
      <c r="C29" s="5"/>
      <c r="D29" s="5"/>
      <c r="E29" s="5"/>
      <c r="F29" s="5"/>
      <c r="G29" s="5"/>
      <c r="H29" s="5"/>
      <c r="I29" s="5"/>
      <c r="J29" s="5"/>
      <c r="K29" s="5"/>
      <c r="L29" s="5"/>
      <c r="M29" s="5"/>
      <c r="N29" s="24"/>
    </row>
    <row r="30" spans="1:16" x14ac:dyDescent="0.3">
      <c r="B30" s="23"/>
      <c r="C30" s="5"/>
      <c r="D30" s="5"/>
      <c r="E30" s="5"/>
      <c r="F30" s="5"/>
      <c r="G30" s="5"/>
      <c r="H30" s="5"/>
      <c r="I30" s="5"/>
      <c r="J30" s="5"/>
      <c r="K30" s="5"/>
      <c r="L30" s="5"/>
      <c r="M30" s="5"/>
      <c r="N30" s="24"/>
    </row>
    <row r="31" spans="1:16" x14ac:dyDescent="0.3">
      <c r="B31" s="23"/>
      <c r="C31" s="5"/>
      <c r="D31" s="5"/>
      <c r="E31" s="5"/>
      <c r="F31" s="5"/>
      <c r="G31" s="5"/>
      <c r="H31" s="5"/>
      <c r="I31" s="5"/>
      <c r="J31" s="5"/>
      <c r="K31" s="5"/>
      <c r="L31" s="5"/>
      <c r="M31" s="5"/>
      <c r="N31" s="24"/>
    </row>
    <row r="32" spans="1:16" x14ac:dyDescent="0.3">
      <c r="B32" s="23"/>
      <c r="C32" s="5"/>
      <c r="D32" s="5"/>
      <c r="E32" s="5"/>
      <c r="F32" s="5"/>
      <c r="G32" s="5"/>
      <c r="H32" s="5"/>
      <c r="I32" s="5"/>
      <c r="J32" s="5"/>
      <c r="K32" s="5"/>
      <c r="L32" s="5"/>
      <c r="M32" s="5"/>
      <c r="N32" s="24"/>
    </row>
    <row r="33" spans="2:16" x14ac:dyDescent="0.3">
      <c r="B33" s="23"/>
      <c r="C33" s="5"/>
      <c r="D33" s="5"/>
      <c r="E33" s="5"/>
      <c r="F33" s="5"/>
      <c r="G33" s="5"/>
      <c r="H33" s="5"/>
      <c r="I33" s="5"/>
      <c r="J33" s="5"/>
      <c r="K33" s="5"/>
      <c r="L33" s="5"/>
      <c r="M33" s="5"/>
      <c r="N33" s="24"/>
    </row>
    <row r="34" spans="2:16" x14ac:dyDescent="0.3">
      <c r="B34" s="23"/>
      <c r="C34" s="5"/>
      <c r="D34" s="5"/>
      <c r="E34" s="5"/>
      <c r="F34" s="5"/>
      <c r="G34" s="5"/>
      <c r="H34" s="5"/>
      <c r="I34" s="5"/>
      <c r="J34" s="5"/>
      <c r="K34" s="5"/>
      <c r="L34" s="5"/>
      <c r="M34" s="5"/>
      <c r="N34" s="24"/>
    </row>
    <row r="35" spans="2:16" x14ac:dyDescent="0.3">
      <c r="B35" s="23"/>
      <c r="C35" s="5"/>
      <c r="D35" s="5"/>
      <c r="E35" s="5"/>
      <c r="F35" s="5"/>
      <c r="G35" s="5"/>
      <c r="H35" s="5"/>
      <c r="I35" s="5"/>
      <c r="J35" s="5"/>
      <c r="K35" s="5"/>
      <c r="L35" s="5"/>
      <c r="M35" s="5"/>
      <c r="N35" s="24"/>
    </row>
    <row r="36" spans="2:16" x14ac:dyDescent="0.3">
      <c r="B36" s="23"/>
      <c r="C36" s="5"/>
      <c r="D36" s="5"/>
      <c r="E36" s="5"/>
      <c r="F36" s="5"/>
      <c r="G36" s="5"/>
      <c r="H36" s="5"/>
      <c r="I36" s="5"/>
      <c r="J36" s="5"/>
      <c r="K36" s="5"/>
      <c r="L36" s="5"/>
      <c r="M36" s="5"/>
      <c r="N36" s="24"/>
    </row>
    <row r="37" spans="2:16" x14ac:dyDescent="0.3">
      <c r="B37" s="23"/>
      <c r="C37" s="5"/>
      <c r="D37" s="5"/>
      <c r="E37" s="5"/>
      <c r="F37" s="5"/>
      <c r="G37" s="5"/>
      <c r="H37" s="5"/>
      <c r="I37" s="5"/>
      <c r="J37" s="5"/>
      <c r="K37" s="5"/>
      <c r="L37" s="5"/>
      <c r="M37" s="5"/>
      <c r="N37" s="24"/>
    </row>
    <row r="38" spans="2:16" x14ac:dyDescent="0.3">
      <c r="B38" s="23"/>
      <c r="C38" s="5"/>
      <c r="D38" s="5"/>
      <c r="E38" s="5"/>
      <c r="F38" s="5"/>
      <c r="G38" s="5"/>
      <c r="H38" s="5"/>
      <c r="I38" s="5"/>
      <c r="J38" s="5"/>
      <c r="K38" s="5"/>
      <c r="L38" s="5"/>
      <c r="M38" s="5"/>
      <c r="N38" s="24"/>
    </row>
    <row r="39" spans="2:16" x14ac:dyDescent="0.3">
      <c r="B39" s="23"/>
      <c r="C39" s="5"/>
      <c r="D39" s="5"/>
      <c r="E39" s="5"/>
      <c r="F39" s="5"/>
      <c r="G39" s="5"/>
      <c r="H39" s="5"/>
      <c r="I39" s="5"/>
      <c r="J39" s="5"/>
      <c r="K39" s="5"/>
      <c r="L39" s="5"/>
      <c r="M39" s="5"/>
      <c r="N39" s="24"/>
    </row>
    <row r="40" spans="2:16" x14ac:dyDescent="0.3">
      <c r="B40" s="23"/>
      <c r="C40" s="5"/>
      <c r="D40" s="5"/>
      <c r="E40" s="5"/>
      <c r="F40" s="5"/>
      <c r="G40" s="5"/>
      <c r="H40" s="5"/>
      <c r="I40" s="5"/>
      <c r="J40" s="5"/>
      <c r="K40" s="5"/>
      <c r="L40" s="5"/>
      <c r="M40" s="5"/>
      <c r="N40" s="24"/>
    </row>
    <row r="41" spans="2:16" x14ac:dyDescent="0.3">
      <c r="B41" s="23"/>
      <c r="C41" s="5"/>
      <c r="D41" s="5"/>
      <c r="E41" s="5"/>
      <c r="F41" s="5"/>
      <c r="G41" s="5"/>
      <c r="H41" s="5"/>
      <c r="I41" s="5"/>
      <c r="J41" s="5"/>
      <c r="K41" s="5"/>
      <c r="L41" s="5"/>
      <c r="M41" s="5"/>
      <c r="N41" s="24"/>
    </row>
    <row r="42" spans="2:16" x14ac:dyDescent="0.3">
      <c r="B42" s="23"/>
      <c r="C42" s="5"/>
      <c r="D42" s="5"/>
      <c r="E42" s="5"/>
      <c r="F42" s="5"/>
      <c r="G42" s="5"/>
      <c r="H42" s="5"/>
      <c r="I42" s="5"/>
      <c r="J42" s="5"/>
      <c r="K42" s="5"/>
      <c r="L42" s="5"/>
      <c r="M42" s="5"/>
      <c r="N42" s="24"/>
      <c r="P42" s="120" t="str">
        <f>"V1: "&amp;$J$13</f>
        <v>V1: 2^1kap-met koeling</v>
      </c>
    </row>
    <row r="43" spans="2:16" x14ac:dyDescent="0.3">
      <c r="B43" s="23"/>
      <c r="C43" s="5"/>
      <c r="D43" s="5"/>
      <c r="E43" s="5"/>
      <c r="F43" s="5"/>
      <c r="G43" s="5"/>
      <c r="H43" s="5"/>
      <c r="I43" s="5"/>
      <c r="J43" s="5"/>
      <c r="K43" s="5"/>
      <c r="L43" s="5"/>
      <c r="M43" s="5"/>
      <c r="N43" s="24"/>
      <c r="P43" s="120" t="str">
        <f>"V2: "&amp;$K$13</f>
        <v>V2: 2^1kap - zonder koeling TOjuli 3,51</v>
      </c>
    </row>
    <row r="44" spans="2:16" x14ac:dyDescent="0.3">
      <c r="B44" s="23"/>
      <c r="C44" s="5"/>
      <c r="D44" s="5"/>
      <c r="E44" s="5"/>
      <c r="F44" s="5"/>
      <c r="G44" s="5"/>
      <c r="H44" s="5"/>
      <c r="I44" s="5"/>
      <c r="J44" s="5"/>
      <c r="K44" s="5"/>
      <c r="L44" s="5"/>
      <c r="M44" s="5"/>
      <c r="N44" s="24"/>
      <c r="P44" s="120" t="str">
        <f>"V3: "&amp;$L$13</f>
        <v>V3: 2^1kap - zonder koeling TOjuli 3,51 - met buitenzonwering op West Excl deuren</v>
      </c>
    </row>
    <row r="45" spans="2:16" x14ac:dyDescent="0.3">
      <c r="B45" s="23"/>
      <c r="C45" s="5"/>
      <c r="D45" s="5"/>
      <c r="E45" s="5"/>
      <c r="F45" s="5"/>
      <c r="G45" s="5"/>
      <c r="H45" s="5"/>
      <c r="I45" s="5"/>
      <c r="J45" s="5"/>
      <c r="K45" s="5"/>
      <c r="L45" s="5"/>
      <c r="M45" s="5"/>
      <c r="N45" s="24"/>
      <c r="P45" s="238" t="str">
        <f>"V4: "&amp;$M$13</f>
        <v>V4: 2^1kap - zonder koeling TOjuli 3,51 - met buitenzonwering op West incl deuren binnenzonwering</v>
      </c>
    </row>
    <row r="46" spans="2:16" x14ac:dyDescent="0.3">
      <c r="B46" s="23"/>
      <c r="C46" s="5"/>
      <c r="D46" s="5"/>
      <c r="E46" s="5"/>
      <c r="F46" s="5"/>
      <c r="G46" s="5"/>
      <c r="H46" s="5"/>
      <c r="I46" s="5"/>
      <c r="J46" s="5"/>
      <c r="K46" s="5"/>
      <c r="L46" s="5"/>
      <c r="M46" s="5"/>
      <c r="N46" s="24"/>
    </row>
    <row r="47" spans="2:16" x14ac:dyDescent="0.3">
      <c r="B47" s="23"/>
      <c r="C47" s="5"/>
      <c r="D47" s="5"/>
      <c r="E47" s="5"/>
      <c r="F47" s="5"/>
      <c r="G47" s="5"/>
      <c r="H47" s="5"/>
      <c r="I47" s="5"/>
      <c r="J47" s="5"/>
      <c r="K47" s="5"/>
      <c r="L47" s="5"/>
      <c r="M47" s="5"/>
      <c r="N47" s="24"/>
    </row>
    <row r="48" spans="2:16" x14ac:dyDescent="0.3">
      <c r="B48" s="23"/>
      <c r="C48" s="5"/>
      <c r="D48" s="5"/>
      <c r="E48" s="5"/>
      <c r="F48" s="5"/>
      <c r="G48" s="5"/>
      <c r="H48" s="5"/>
      <c r="I48" s="5"/>
      <c r="J48" s="5"/>
      <c r="K48" s="5"/>
      <c r="L48" s="5"/>
      <c r="M48" s="5"/>
      <c r="N48" s="24"/>
    </row>
    <row r="49" spans="2:14" x14ac:dyDescent="0.3">
      <c r="B49" s="23"/>
      <c r="C49" s="5"/>
      <c r="D49" s="5"/>
      <c r="E49" s="5"/>
      <c r="F49" s="5"/>
      <c r="G49" s="5"/>
      <c r="H49" s="5"/>
      <c r="I49" s="5"/>
      <c r="J49" s="5"/>
      <c r="K49" s="5"/>
      <c r="L49" s="5"/>
      <c r="M49" s="5"/>
      <c r="N49" s="24"/>
    </row>
    <row r="50" spans="2:14" x14ac:dyDescent="0.3">
      <c r="B50" s="23"/>
      <c r="C50" s="5"/>
      <c r="D50" s="5"/>
      <c r="E50" s="5"/>
      <c r="F50" s="5"/>
      <c r="G50" s="5"/>
      <c r="H50" s="5"/>
      <c r="I50" s="5"/>
      <c r="J50" s="5"/>
      <c r="K50" s="5"/>
      <c r="L50" s="5"/>
      <c r="M50" s="5"/>
      <c r="N50" s="24"/>
    </row>
    <row r="51" spans="2:14" x14ac:dyDescent="0.3">
      <c r="B51" s="23"/>
      <c r="C51" s="5"/>
      <c r="D51" s="5"/>
      <c r="E51" s="5"/>
      <c r="F51" s="5"/>
      <c r="G51" s="5"/>
      <c r="H51" s="5"/>
      <c r="I51" s="5"/>
      <c r="J51" s="5"/>
      <c r="K51" s="5"/>
      <c r="L51" s="5"/>
      <c r="M51" s="5"/>
      <c r="N51" s="24"/>
    </row>
    <row r="52" spans="2:14" x14ac:dyDescent="0.3">
      <c r="B52" s="23"/>
      <c r="C52" s="5"/>
      <c r="D52" s="5"/>
      <c r="E52" s="5"/>
      <c r="F52" s="5"/>
      <c r="G52" s="5"/>
      <c r="H52" s="5"/>
      <c r="I52" s="5"/>
      <c r="J52" s="5"/>
      <c r="K52" s="5"/>
      <c r="L52" s="5"/>
      <c r="M52" s="5"/>
      <c r="N52" s="24"/>
    </row>
    <row r="53" spans="2:14" x14ac:dyDescent="0.3">
      <c r="B53" s="23"/>
      <c r="C53" s="5"/>
      <c r="D53" s="5"/>
      <c r="E53" s="5"/>
      <c r="F53" s="5"/>
      <c r="G53" s="5"/>
      <c r="H53" s="5"/>
      <c r="I53" s="5"/>
      <c r="J53" s="5"/>
      <c r="K53" s="5"/>
      <c r="L53" s="5"/>
      <c r="M53" s="5"/>
      <c r="N53" s="24"/>
    </row>
    <row r="54" spans="2:14" x14ac:dyDescent="0.3">
      <c r="B54" s="23"/>
      <c r="C54" s="5"/>
      <c r="D54" s="5"/>
      <c r="E54" s="5"/>
      <c r="F54" s="5"/>
      <c r="G54" s="5"/>
      <c r="H54" s="5"/>
      <c r="I54" s="5"/>
      <c r="J54" s="5"/>
      <c r="K54" s="5"/>
      <c r="L54" s="5"/>
      <c r="M54" s="5"/>
      <c r="N54" s="24"/>
    </row>
    <row r="55" spans="2:14" x14ac:dyDescent="0.3">
      <c r="B55" s="23"/>
      <c r="C55" s="5"/>
      <c r="D55" s="5"/>
      <c r="E55" s="5"/>
      <c r="F55" s="5"/>
      <c r="G55" s="5"/>
      <c r="H55" s="5"/>
      <c r="I55" s="5"/>
      <c r="J55" s="5"/>
      <c r="K55" s="5"/>
      <c r="L55" s="5"/>
      <c r="M55" s="5"/>
      <c r="N55" s="24"/>
    </row>
    <row r="56" spans="2:14" x14ac:dyDescent="0.3">
      <c r="B56" s="23"/>
      <c r="C56" s="5"/>
      <c r="D56" s="5"/>
      <c r="E56" s="5"/>
      <c r="F56" s="5"/>
      <c r="G56" s="5"/>
      <c r="H56" s="5"/>
      <c r="I56" s="5"/>
      <c r="J56" s="5"/>
      <c r="K56" s="5"/>
      <c r="L56" s="5"/>
      <c r="M56" s="5"/>
      <c r="N56" s="24"/>
    </row>
    <row r="57" spans="2:14" x14ac:dyDescent="0.3">
      <c r="B57" s="23"/>
      <c r="C57" s="5"/>
      <c r="D57" s="5"/>
      <c r="E57" s="5"/>
      <c r="F57" s="5"/>
      <c r="G57" s="5"/>
      <c r="H57" s="5"/>
      <c r="I57" s="5"/>
      <c r="J57" s="5"/>
      <c r="K57" s="5"/>
      <c r="L57" s="5"/>
      <c r="M57" s="5"/>
      <c r="N57" s="24"/>
    </row>
    <row r="58" spans="2:14" x14ac:dyDescent="0.3">
      <c r="B58" s="23"/>
      <c r="C58" s="5"/>
      <c r="D58" s="5"/>
      <c r="E58" s="5"/>
      <c r="F58" s="5"/>
      <c r="G58" s="5"/>
      <c r="H58" s="5"/>
      <c r="I58" s="5"/>
      <c r="J58" s="5"/>
      <c r="K58" s="5"/>
      <c r="L58" s="5"/>
      <c r="M58" s="5"/>
      <c r="N58" s="24"/>
    </row>
    <row r="59" spans="2:14" x14ac:dyDescent="0.3">
      <c r="B59" s="23"/>
      <c r="C59" s="5"/>
      <c r="D59" s="5"/>
      <c r="E59" s="5"/>
      <c r="F59" s="5"/>
      <c r="G59" s="5"/>
      <c r="H59" s="5"/>
      <c r="I59" s="5"/>
      <c r="J59" s="5"/>
      <c r="K59" s="5"/>
      <c r="L59" s="5"/>
      <c r="M59" s="5"/>
      <c r="N59" s="24"/>
    </row>
    <row r="60" spans="2:14" x14ac:dyDescent="0.3">
      <c r="B60" s="23"/>
      <c r="C60" s="5"/>
      <c r="D60" s="5"/>
      <c r="E60" s="5"/>
      <c r="F60" s="5"/>
      <c r="G60" s="5"/>
      <c r="H60" s="5"/>
      <c r="I60" s="5"/>
      <c r="J60" s="5"/>
      <c r="K60" s="5"/>
      <c r="L60" s="5"/>
      <c r="M60" s="5"/>
      <c r="N60" s="24"/>
    </row>
    <row r="61" spans="2:14" x14ac:dyDescent="0.3">
      <c r="B61" s="23"/>
      <c r="C61" s="5"/>
      <c r="D61" s="5"/>
      <c r="E61" s="5"/>
      <c r="F61" s="5"/>
      <c r="G61" s="5"/>
      <c r="H61" s="5"/>
      <c r="I61" s="5"/>
      <c r="J61" s="5"/>
      <c r="K61" s="5"/>
      <c r="L61" s="5"/>
      <c r="M61" s="5"/>
      <c r="N61" s="24"/>
    </row>
    <row r="62" spans="2:14" x14ac:dyDescent="0.3">
      <c r="B62" s="25"/>
      <c r="C62" s="26"/>
      <c r="D62" s="26"/>
      <c r="E62" s="26"/>
      <c r="F62" s="26"/>
      <c r="G62" s="26"/>
      <c r="H62" s="26"/>
      <c r="I62" s="26"/>
      <c r="J62" s="26"/>
      <c r="K62" s="26"/>
      <c r="L62" s="26"/>
      <c r="M62" s="26"/>
      <c r="N62" s="27"/>
    </row>
    <row r="65" spans="1:14" x14ac:dyDescent="0.3">
      <c r="B65" s="81"/>
      <c r="C65" s="81"/>
      <c r="D65" s="81"/>
      <c r="E65" s="81"/>
      <c r="F65" s="81"/>
      <c r="G65" s="81"/>
      <c r="H65" s="81"/>
      <c r="I65" s="81"/>
      <c r="J65" s="81"/>
      <c r="K65" s="81"/>
      <c r="L65" s="81"/>
      <c r="M65" s="81"/>
      <c r="N65" s="81"/>
    </row>
    <row r="66" spans="1:14" ht="18" x14ac:dyDescent="0.35">
      <c r="A66" s="213" t="s">
        <v>281</v>
      </c>
      <c r="B66" s="90" t="str">
        <f>"Analyse van output data uit UNIEC berekeningen ("&amp;M69&amp;")"</f>
        <v>Analyse van output data uit UNIEC berekeningen (Blad 2/4)</v>
      </c>
      <c r="C66" s="84"/>
      <c r="D66" s="84"/>
      <c r="E66" s="84"/>
      <c r="F66" s="84"/>
      <c r="G66" s="84"/>
      <c r="H66" s="84"/>
      <c r="I66" s="84"/>
      <c r="J66" s="84"/>
      <c r="K66" s="84"/>
      <c r="L66" s="84"/>
      <c r="M66" s="84"/>
      <c r="N66" s="84"/>
    </row>
    <row r="69" spans="1:14" x14ac:dyDescent="0.3">
      <c r="B69" s="33" t="s">
        <v>440</v>
      </c>
      <c r="C69" s="34"/>
      <c r="D69" s="34" t="s">
        <v>441</v>
      </c>
      <c r="E69" s="34"/>
      <c r="F69" s="34"/>
      <c r="G69" s="34"/>
      <c r="H69" s="34"/>
      <c r="I69" s="34"/>
      <c r="J69" s="34"/>
      <c r="K69" s="34"/>
      <c r="L69" s="119" t="s">
        <v>802</v>
      </c>
      <c r="M69" s="34" t="s">
        <v>770</v>
      </c>
      <c r="N69" s="35"/>
    </row>
    <row r="70" spans="1:14" x14ac:dyDescent="0.3">
      <c r="B70" s="38" t="s">
        <v>169</v>
      </c>
      <c r="C70" s="9"/>
      <c r="D70" s="9"/>
      <c r="E70" s="9" t="str">
        <f>E6</f>
        <v>Voorbeeldwoning 2^1 kap</v>
      </c>
      <c r="F70" s="9"/>
      <c r="G70" s="9"/>
      <c r="H70" s="9"/>
      <c r="I70" s="37" t="s">
        <v>273</v>
      </c>
      <c r="J70" s="9" t="str">
        <f>J6</f>
        <v>TO-juli maatregelen zomercomfort</v>
      </c>
      <c r="K70" s="37"/>
      <c r="L70" s="37"/>
      <c r="M70" s="91" t="str">
        <f t="shared" ref="M70:N74" si="0">M6</f>
        <v>A;g [m2]</v>
      </c>
      <c r="N70" s="92" t="str">
        <f t="shared" si="0"/>
        <v>A;ls [m2]</v>
      </c>
    </row>
    <row r="71" spans="1:14" x14ac:dyDescent="0.3">
      <c r="B71" s="38" t="s">
        <v>224</v>
      </c>
      <c r="C71" s="9"/>
      <c r="D71" s="9"/>
      <c r="E71" s="9" t="str">
        <f>E7</f>
        <v>Ontwerpfase</v>
      </c>
      <c r="F71" s="9"/>
      <c r="G71" s="9"/>
      <c r="H71" s="9"/>
      <c r="I71" s="37" t="s">
        <v>208</v>
      </c>
      <c r="J71" s="9" t="str">
        <f>J7</f>
        <v>met koeling</v>
      </c>
      <c r="K71" s="37"/>
      <c r="L71" s="37"/>
      <c r="M71" s="9">
        <f t="shared" si="0"/>
        <v>246</v>
      </c>
      <c r="N71" s="39">
        <f t="shared" si="0"/>
        <v>395.76</v>
      </c>
    </row>
    <row r="72" spans="1:14" x14ac:dyDescent="0.3">
      <c r="B72" s="21" t="s">
        <v>173</v>
      </c>
      <c r="C72" s="9"/>
      <c r="D72" s="9"/>
      <c r="E72" s="9" t="str">
        <f>E8</f>
        <v>V3.1</v>
      </c>
      <c r="F72" s="9"/>
      <c r="G72" s="9"/>
      <c r="H72" s="9"/>
      <c r="I72" s="37" t="s">
        <v>209</v>
      </c>
      <c r="J72" s="9" t="str">
        <f>J8</f>
        <v>zonder koeling, geen zonw.</v>
      </c>
      <c r="K72" s="37"/>
      <c r="L72" s="37"/>
      <c r="M72" s="9">
        <f t="shared" si="0"/>
        <v>246</v>
      </c>
      <c r="N72" s="39">
        <f t="shared" si="0"/>
        <v>395.76</v>
      </c>
    </row>
    <row r="73" spans="1:14" x14ac:dyDescent="0.3">
      <c r="B73" s="38" t="s">
        <v>170</v>
      </c>
      <c r="C73" s="9"/>
      <c r="D73" s="9"/>
      <c r="E73" s="9" t="str">
        <f>E9</f>
        <v>Tester</v>
      </c>
      <c r="F73" s="9"/>
      <c r="G73" s="9"/>
      <c r="H73" s="9"/>
      <c r="I73" s="37" t="s">
        <v>210</v>
      </c>
      <c r="J73" s="9" t="str">
        <f>J9</f>
        <v>zonder koeling, zonw (excl.deuren)</v>
      </c>
      <c r="K73" s="37"/>
      <c r="L73" s="37"/>
      <c r="M73" s="9">
        <f t="shared" si="0"/>
        <v>246</v>
      </c>
      <c r="N73" s="39">
        <f t="shared" si="0"/>
        <v>395.76</v>
      </c>
    </row>
    <row r="74" spans="1:14" x14ac:dyDescent="0.3">
      <c r="B74" s="38" t="s">
        <v>171</v>
      </c>
      <c r="C74" s="9"/>
      <c r="D74" s="9"/>
      <c r="E74" s="9">
        <f>E10</f>
        <v>36986</v>
      </c>
      <c r="F74" s="9"/>
      <c r="G74" s="9"/>
      <c r="H74" s="9"/>
      <c r="I74" s="37" t="s">
        <v>211</v>
      </c>
      <c r="J74" s="9" t="str">
        <f>J10</f>
        <v>zonder koeling zonw (incl.deuren)</v>
      </c>
      <c r="K74" s="37"/>
      <c r="L74" s="37"/>
      <c r="M74" s="9">
        <f t="shared" si="0"/>
        <v>246</v>
      </c>
      <c r="N74" s="39">
        <f t="shared" si="0"/>
        <v>395.76</v>
      </c>
    </row>
    <row r="75" spans="1:14" x14ac:dyDescent="0.3">
      <c r="B75" s="28"/>
      <c r="C75" s="29"/>
      <c r="D75" s="29"/>
      <c r="E75" s="29"/>
      <c r="F75" s="29"/>
      <c r="G75" s="29"/>
      <c r="H75" s="29"/>
      <c r="I75" s="29"/>
      <c r="J75" s="29"/>
      <c r="K75" s="29"/>
      <c r="L75" s="29"/>
      <c r="M75" s="29"/>
      <c r="N75" s="31"/>
    </row>
    <row r="76" spans="1:14" x14ac:dyDescent="0.3">
      <c r="B76" s="19"/>
      <c r="E76" t="s">
        <v>259</v>
      </c>
      <c r="I76" s="14" t="s">
        <v>782</v>
      </c>
      <c r="N76" s="22"/>
    </row>
    <row r="77" spans="1:14" x14ac:dyDescent="0.3">
      <c r="B77" s="19"/>
      <c r="E77" t="s">
        <v>257</v>
      </c>
      <c r="F77" t="s">
        <v>831</v>
      </c>
      <c r="I77" s="197" t="s">
        <v>794</v>
      </c>
      <c r="J77" s="197"/>
      <c r="K77" s="197"/>
      <c r="L77" s="197"/>
      <c r="M77" s="197"/>
      <c r="N77" s="198"/>
    </row>
    <row r="78" spans="1:14" x14ac:dyDescent="0.3">
      <c r="B78" s="19" t="s">
        <v>237</v>
      </c>
      <c r="C78" s="59" t="str">
        <f>J7</f>
        <v>met koeling</v>
      </c>
      <c r="E78" s="77">
        <f>VOrgineel1!C3</f>
        <v>45061</v>
      </c>
      <c r="F78" s="161" t="str">
        <f>VOrgineel1!C4</f>
        <v>2^1kap-met koeling</v>
      </c>
      <c r="I78" s="197" t="s">
        <v>654</v>
      </c>
      <c r="J78" s="197"/>
      <c r="K78" s="197"/>
      <c r="L78" s="197"/>
      <c r="M78" s="197"/>
      <c r="N78" s="198"/>
    </row>
    <row r="79" spans="1:14" x14ac:dyDescent="0.3">
      <c r="B79" s="19" t="s">
        <v>238</v>
      </c>
      <c r="C79" s="59" t="str">
        <f>J8</f>
        <v>zonder koeling, geen zonw.</v>
      </c>
      <c r="E79" s="77">
        <f>VOrgineel2!C3</f>
        <v>45061</v>
      </c>
      <c r="F79" s="161" t="str">
        <f>VOrgineel2!C4</f>
        <v>2^1kap - zonder koeling TOjuli 3,51</v>
      </c>
      <c r="I79" s="197" t="s">
        <v>655</v>
      </c>
      <c r="J79" s="197"/>
      <c r="K79" s="197"/>
      <c r="L79" s="197"/>
      <c r="M79" s="197"/>
      <c r="N79" s="198"/>
    </row>
    <row r="80" spans="1:14" x14ac:dyDescent="0.3">
      <c r="B80" s="19" t="s">
        <v>239</v>
      </c>
      <c r="C80" s="59" t="str">
        <f>J9</f>
        <v>zonder koeling, zonw (excl.deuren)</v>
      </c>
      <c r="E80" s="77">
        <f>VOrgineel3!C3</f>
        <v>45061</v>
      </c>
      <c r="F80" s="161" t="str">
        <f>VOrgineel3!C4</f>
        <v>2^1kap - zonder koeling TOjuli 3,51 - met buitenzonwering op West Excl deuren</v>
      </c>
      <c r="I80" s="197" t="s">
        <v>656</v>
      </c>
      <c r="J80" s="197"/>
      <c r="K80" s="197"/>
      <c r="L80" s="197"/>
      <c r="M80" s="197"/>
      <c r="N80" s="198"/>
    </row>
    <row r="81" spans="1:16" x14ac:dyDescent="0.3">
      <c r="B81" s="19" t="s">
        <v>240</v>
      </c>
      <c r="C81" s="59" t="str">
        <f>J10</f>
        <v>zonder koeling zonw (incl.deuren)</v>
      </c>
      <c r="E81" s="77">
        <f>VOrgineel4!C3</f>
        <v>45061</v>
      </c>
      <c r="F81" s="161" t="str">
        <f>VOrgineel4!C4</f>
        <v>2^1kap - zonder koeling TOjuli 3,51 - met buitenzonwering op West incl deuren binnenzonwering</v>
      </c>
      <c r="I81" s="197" t="s">
        <v>657</v>
      </c>
      <c r="J81" s="197"/>
      <c r="K81" s="197"/>
      <c r="L81" s="197"/>
      <c r="M81" s="197"/>
      <c r="N81" s="198"/>
    </row>
    <row r="82" spans="1:16" x14ac:dyDescent="0.3">
      <c r="B82" s="19"/>
      <c r="N82" s="22"/>
    </row>
    <row r="83" spans="1:16" x14ac:dyDescent="0.3">
      <c r="A83" s="213" t="s">
        <v>281</v>
      </c>
      <c r="B83" s="60" t="s">
        <v>229</v>
      </c>
      <c r="C83" s="29"/>
      <c r="D83" s="30"/>
      <c r="E83" s="30"/>
      <c r="F83" s="30"/>
      <c r="G83" s="29"/>
      <c r="H83" s="29"/>
      <c r="I83" s="29"/>
      <c r="J83" s="29"/>
      <c r="K83" s="29" t="s">
        <v>227</v>
      </c>
      <c r="L83" s="29"/>
      <c r="M83" s="30"/>
      <c r="N83" s="32"/>
    </row>
    <row r="84" spans="1:16" x14ac:dyDescent="0.3">
      <c r="B84" s="23"/>
      <c r="C84" s="5"/>
      <c r="D84" s="5"/>
      <c r="E84" s="5"/>
      <c r="F84" s="5"/>
      <c r="G84" s="5"/>
      <c r="H84" s="5"/>
      <c r="I84" s="5"/>
      <c r="J84" s="5"/>
      <c r="K84" s="5"/>
      <c r="L84" s="5"/>
      <c r="M84" s="5"/>
      <c r="N84" s="24"/>
    </row>
    <row r="85" spans="1:16" x14ac:dyDescent="0.3">
      <c r="B85" s="23"/>
      <c r="C85" s="5"/>
      <c r="D85" s="5"/>
      <c r="E85" s="5"/>
      <c r="F85" s="5"/>
      <c r="G85" s="5"/>
      <c r="H85" s="5"/>
      <c r="I85" s="5"/>
      <c r="J85" s="5"/>
      <c r="K85" s="5"/>
      <c r="L85" s="5"/>
      <c r="M85" s="5"/>
      <c r="N85" s="24"/>
      <c r="P85" s="120" t="str">
        <f>"V1: "&amp;$J$13</f>
        <v>V1: 2^1kap-met koeling</v>
      </c>
    </row>
    <row r="86" spans="1:16" x14ac:dyDescent="0.3">
      <c r="B86" s="23"/>
      <c r="C86" s="5"/>
      <c r="D86" s="5"/>
      <c r="E86" s="5"/>
      <c r="F86" s="5"/>
      <c r="G86" s="5"/>
      <c r="H86" s="5"/>
      <c r="I86" s="5"/>
      <c r="J86" s="5"/>
      <c r="K86" s="5"/>
      <c r="L86" s="5"/>
      <c r="M86" s="5"/>
      <c r="N86" s="24"/>
      <c r="P86" s="120" t="str">
        <f>"V2: "&amp;$K$13</f>
        <v>V2: 2^1kap - zonder koeling TOjuli 3,51</v>
      </c>
    </row>
    <row r="87" spans="1:16" x14ac:dyDescent="0.3">
      <c r="B87" s="23"/>
      <c r="C87" s="5"/>
      <c r="D87" s="5"/>
      <c r="E87" s="5"/>
      <c r="F87" s="5"/>
      <c r="G87" s="5"/>
      <c r="H87" s="5"/>
      <c r="I87" s="5"/>
      <c r="J87" s="5"/>
      <c r="K87" s="5"/>
      <c r="L87" s="5"/>
      <c r="M87" s="5"/>
      <c r="N87" s="24"/>
      <c r="P87" s="120" t="str">
        <f>"V3: "&amp;$L$13</f>
        <v>V3: 2^1kap - zonder koeling TOjuli 3,51 - met buitenzonwering op West Excl deuren</v>
      </c>
    </row>
    <row r="88" spans="1:16" x14ac:dyDescent="0.3">
      <c r="B88" s="23"/>
      <c r="C88" s="5"/>
      <c r="D88" s="5"/>
      <c r="E88" s="5"/>
      <c r="F88" s="5"/>
      <c r="G88" s="5"/>
      <c r="H88" s="5"/>
      <c r="I88" s="5"/>
      <c r="J88" s="5"/>
      <c r="K88" s="5"/>
      <c r="L88" s="5"/>
      <c r="M88" s="5"/>
      <c r="N88" s="24"/>
      <c r="P88" s="238" t="str">
        <f>"V4: "&amp;$M$13</f>
        <v>V4: 2^1kap - zonder koeling TOjuli 3,51 - met buitenzonwering op West incl deuren binnenzonwering</v>
      </c>
    </row>
    <row r="89" spans="1:16" x14ac:dyDescent="0.3">
      <c r="B89" s="23"/>
      <c r="C89" s="5"/>
      <c r="D89" s="5"/>
      <c r="E89" s="5"/>
      <c r="F89" s="5"/>
      <c r="G89" s="5"/>
      <c r="H89" s="5"/>
      <c r="I89" s="5"/>
      <c r="J89" s="5"/>
      <c r="K89" s="5"/>
      <c r="L89" s="5"/>
      <c r="M89" s="5"/>
      <c r="N89" s="24"/>
    </row>
    <row r="90" spans="1:16" x14ac:dyDescent="0.3">
      <c r="B90" s="23"/>
      <c r="C90" s="5"/>
      <c r="D90" s="5"/>
      <c r="E90" s="5"/>
      <c r="F90" s="5"/>
      <c r="G90" s="5"/>
      <c r="H90" s="5"/>
      <c r="I90" s="5"/>
      <c r="J90" s="5"/>
      <c r="K90" s="5"/>
      <c r="L90" s="5"/>
      <c r="M90" s="5"/>
      <c r="N90" s="24"/>
    </row>
    <row r="91" spans="1:16" x14ac:dyDescent="0.3">
      <c r="B91" s="23"/>
      <c r="C91" s="5"/>
      <c r="D91" s="5"/>
      <c r="E91" s="5"/>
      <c r="F91" s="5"/>
      <c r="G91" s="5"/>
      <c r="H91" s="5"/>
      <c r="I91" s="5"/>
      <c r="J91" s="5"/>
      <c r="K91" s="5"/>
      <c r="L91" s="5"/>
      <c r="M91" s="5"/>
      <c r="N91" s="24"/>
    </row>
    <row r="92" spans="1:16" x14ac:dyDescent="0.3">
      <c r="B92" s="23"/>
      <c r="C92" s="5"/>
      <c r="D92" s="5"/>
      <c r="E92" s="5"/>
      <c r="F92" s="5"/>
      <c r="G92" s="5"/>
      <c r="H92" s="5"/>
      <c r="I92" s="5"/>
      <c r="J92" s="5"/>
      <c r="K92" s="5"/>
      <c r="L92" s="5"/>
      <c r="M92" s="5"/>
      <c r="N92" s="24"/>
    </row>
    <row r="93" spans="1:16" x14ac:dyDescent="0.3">
      <c r="B93" s="23"/>
      <c r="C93" s="5"/>
      <c r="D93" s="5"/>
      <c r="E93" s="5"/>
      <c r="F93" s="5"/>
      <c r="G93" s="5"/>
      <c r="H93" s="5"/>
      <c r="I93" s="5"/>
      <c r="J93" s="5"/>
      <c r="K93" s="5"/>
      <c r="L93" s="5"/>
      <c r="M93" s="5"/>
      <c r="N93" s="24"/>
    </row>
    <row r="94" spans="1:16" x14ac:dyDescent="0.3">
      <c r="B94" s="23"/>
      <c r="C94" s="5"/>
      <c r="D94" s="5"/>
      <c r="E94" s="5"/>
      <c r="F94" s="5"/>
      <c r="G94" s="5"/>
      <c r="H94" s="5"/>
      <c r="I94" s="5"/>
      <c r="J94" s="5"/>
      <c r="K94" s="5"/>
      <c r="L94" s="5"/>
      <c r="M94" s="5"/>
      <c r="N94" s="24"/>
    </row>
    <row r="95" spans="1:16" x14ac:dyDescent="0.3">
      <c r="B95" s="23"/>
      <c r="C95" s="5"/>
      <c r="D95" s="5"/>
      <c r="E95" s="5"/>
      <c r="F95" s="5"/>
      <c r="G95" s="5"/>
      <c r="H95" s="5"/>
      <c r="I95" s="5"/>
      <c r="J95" s="5"/>
      <c r="K95" s="5"/>
      <c r="L95" s="5"/>
      <c r="M95" s="5"/>
      <c r="N95" s="24"/>
    </row>
    <row r="96" spans="1:16" x14ac:dyDescent="0.3">
      <c r="B96" s="23"/>
      <c r="C96" s="5"/>
      <c r="D96" s="5"/>
      <c r="E96" s="5"/>
      <c r="F96" s="5"/>
      <c r="G96" s="5"/>
      <c r="H96" s="5"/>
      <c r="I96" s="5"/>
      <c r="J96" s="5"/>
      <c r="K96" s="5"/>
      <c r="L96" s="5"/>
      <c r="M96" s="5"/>
      <c r="N96" s="24"/>
    </row>
    <row r="97" spans="2:16" x14ac:dyDescent="0.3">
      <c r="B97" s="23"/>
      <c r="C97" s="5"/>
      <c r="D97" s="5"/>
      <c r="E97" s="5"/>
      <c r="F97" s="5"/>
      <c r="G97" s="5"/>
      <c r="H97" s="5"/>
      <c r="I97" s="5"/>
      <c r="J97" s="5"/>
      <c r="K97" s="5"/>
      <c r="L97" s="5"/>
      <c r="M97" s="5"/>
      <c r="N97" s="24"/>
    </row>
    <row r="98" spans="2:16" x14ac:dyDescent="0.3">
      <c r="B98" s="23"/>
      <c r="C98" s="5"/>
      <c r="D98" s="5"/>
      <c r="E98" s="5"/>
      <c r="F98" s="5"/>
      <c r="G98" s="5"/>
      <c r="H98" s="5"/>
      <c r="I98" s="5"/>
      <c r="J98" s="5"/>
      <c r="K98" s="5"/>
      <c r="L98" s="5"/>
      <c r="M98" s="5"/>
      <c r="N98" s="24"/>
    </row>
    <row r="99" spans="2:16" x14ac:dyDescent="0.3">
      <c r="B99" s="23"/>
      <c r="C99" s="5"/>
      <c r="D99" s="5"/>
      <c r="E99" s="5"/>
      <c r="F99" s="5"/>
      <c r="G99" s="5"/>
      <c r="H99" s="5"/>
      <c r="I99" s="5"/>
      <c r="J99" s="5"/>
      <c r="K99" s="5"/>
      <c r="L99" s="5"/>
      <c r="M99" s="5"/>
      <c r="N99" s="24"/>
    </row>
    <row r="100" spans="2:16" x14ac:dyDescent="0.3">
      <c r="B100" s="23"/>
      <c r="C100" s="5"/>
      <c r="D100" s="5"/>
      <c r="E100" s="5"/>
      <c r="F100" s="5"/>
      <c r="G100" s="5"/>
      <c r="H100" s="5"/>
      <c r="I100" s="5"/>
      <c r="J100" s="5"/>
      <c r="K100" s="5"/>
      <c r="L100" s="5"/>
      <c r="M100" s="5"/>
      <c r="N100" s="24"/>
    </row>
    <row r="101" spans="2:16" x14ac:dyDescent="0.3">
      <c r="B101" s="23"/>
      <c r="C101" s="5"/>
      <c r="D101" s="5"/>
      <c r="E101" s="5"/>
      <c r="F101" s="5"/>
      <c r="G101" s="5"/>
      <c r="H101" s="5"/>
      <c r="I101" s="5"/>
      <c r="J101" s="5"/>
      <c r="K101" s="5"/>
      <c r="L101" s="5"/>
      <c r="M101" s="5"/>
      <c r="N101" s="24"/>
    </row>
    <row r="102" spans="2:16" x14ac:dyDescent="0.3">
      <c r="B102" s="23"/>
      <c r="C102" s="5"/>
      <c r="D102" s="5"/>
      <c r="E102" s="5"/>
      <c r="F102" s="5"/>
      <c r="G102" s="5"/>
      <c r="H102" s="5"/>
      <c r="I102" s="5"/>
      <c r="J102" s="5"/>
      <c r="K102" s="5"/>
      <c r="L102" s="5"/>
      <c r="M102" s="5"/>
      <c r="N102" s="24"/>
    </row>
    <row r="103" spans="2:16" x14ac:dyDescent="0.3">
      <c r="B103" s="23"/>
      <c r="C103" s="5"/>
      <c r="D103" s="5"/>
      <c r="E103" s="5"/>
      <c r="F103" s="5"/>
      <c r="G103" s="5"/>
      <c r="H103" s="5"/>
      <c r="I103" s="5"/>
      <c r="J103" s="5"/>
      <c r="K103" s="5"/>
      <c r="L103" s="5"/>
      <c r="M103" s="5"/>
      <c r="N103" s="24"/>
    </row>
    <row r="104" spans="2:16" x14ac:dyDescent="0.3">
      <c r="B104" s="23"/>
      <c r="C104" s="5"/>
      <c r="D104" s="5"/>
      <c r="E104" s="5"/>
      <c r="F104" s="5"/>
      <c r="G104" s="5"/>
      <c r="H104" s="5"/>
      <c r="I104" s="5"/>
      <c r="J104" s="5"/>
      <c r="K104" s="5"/>
      <c r="L104" s="5"/>
      <c r="M104" s="5"/>
      <c r="N104" s="24"/>
    </row>
    <row r="105" spans="2:16" x14ac:dyDescent="0.3">
      <c r="B105" s="23"/>
      <c r="C105" s="5"/>
      <c r="D105" s="5"/>
      <c r="E105" s="5"/>
      <c r="F105" s="5"/>
      <c r="G105" s="5"/>
      <c r="H105" s="5"/>
      <c r="I105" s="5"/>
      <c r="J105" s="5"/>
      <c r="K105" s="5"/>
      <c r="L105" s="5"/>
      <c r="M105" s="5"/>
      <c r="N105" s="24"/>
    </row>
    <row r="106" spans="2:16" x14ac:dyDescent="0.3">
      <c r="B106" s="23"/>
      <c r="C106" s="5"/>
      <c r="D106" s="5"/>
      <c r="E106" s="5"/>
      <c r="F106" s="5"/>
      <c r="G106" s="5"/>
      <c r="H106" s="5"/>
      <c r="I106" s="5"/>
      <c r="J106" s="5"/>
      <c r="K106" s="5"/>
      <c r="L106" s="5"/>
      <c r="M106" s="5"/>
      <c r="N106" s="24"/>
      <c r="P106" s="235" t="s">
        <v>592</v>
      </c>
    </row>
    <row r="107" spans="2:16" x14ac:dyDescent="0.3">
      <c r="B107" s="23"/>
      <c r="C107" s="5"/>
      <c r="D107" s="5"/>
      <c r="E107" s="5"/>
      <c r="F107" s="5"/>
      <c r="G107" s="5"/>
      <c r="H107" s="5"/>
      <c r="I107" s="5"/>
      <c r="J107" s="5"/>
      <c r="K107" s="5"/>
      <c r="L107" s="5"/>
      <c r="M107" s="5"/>
      <c r="N107" s="24"/>
      <c r="P107" s="120" t="str">
        <f>"V1: "&amp;$J$13</f>
        <v>V1: 2^1kap-met koeling</v>
      </c>
    </row>
    <row r="108" spans="2:16" x14ac:dyDescent="0.3">
      <c r="B108" s="23"/>
      <c r="C108" s="5"/>
      <c r="D108" s="5"/>
      <c r="E108" s="5"/>
      <c r="F108" s="5"/>
      <c r="G108" s="5"/>
      <c r="H108" s="5"/>
      <c r="I108" s="5"/>
      <c r="J108" s="5"/>
      <c r="K108" s="5"/>
      <c r="L108" s="5"/>
      <c r="M108" s="5"/>
      <c r="N108" s="24"/>
      <c r="P108" s="120" t="str">
        <f>"V2: "&amp;$K$13</f>
        <v>V2: 2^1kap - zonder koeling TOjuli 3,51</v>
      </c>
    </row>
    <row r="109" spans="2:16" x14ac:dyDescent="0.3">
      <c r="B109" s="23"/>
      <c r="C109" s="5"/>
      <c r="D109" s="5"/>
      <c r="E109" s="5"/>
      <c r="F109" s="5"/>
      <c r="G109" s="5"/>
      <c r="H109" s="5"/>
      <c r="I109" s="5"/>
      <c r="J109" s="5"/>
      <c r="K109" s="5"/>
      <c r="L109" s="5"/>
      <c r="M109" s="5"/>
      <c r="N109" s="24"/>
      <c r="P109" s="120" t="str">
        <f>"V3: "&amp;$L$13</f>
        <v>V3: 2^1kap - zonder koeling TOjuli 3,51 - met buitenzonwering op West Excl deuren</v>
      </c>
    </row>
    <row r="110" spans="2:16" x14ac:dyDescent="0.3">
      <c r="B110" s="23"/>
      <c r="C110" s="5"/>
      <c r="D110" s="5"/>
      <c r="E110" s="5"/>
      <c r="F110" s="5"/>
      <c r="G110" s="5"/>
      <c r="H110" s="5"/>
      <c r="I110" s="5"/>
      <c r="J110" s="5"/>
      <c r="K110" s="5"/>
      <c r="L110" s="5"/>
      <c r="M110" s="5"/>
      <c r="N110" s="24"/>
      <c r="P110" s="238" t="str">
        <f>"V4: "&amp;$M$13</f>
        <v>V4: 2^1kap - zonder koeling TOjuli 3,51 - met buitenzonwering op West incl deuren binnenzonwering</v>
      </c>
    </row>
    <row r="111" spans="2:16" x14ac:dyDescent="0.3">
      <c r="B111" s="23"/>
      <c r="C111" s="5"/>
      <c r="D111" s="5"/>
      <c r="E111" s="5"/>
      <c r="F111" s="5"/>
      <c r="G111" s="5"/>
      <c r="H111" s="5"/>
      <c r="I111" s="5"/>
      <c r="J111" s="5"/>
      <c r="K111" s="5"/>
      <c r="L111" s="5"/>
      <c r="M111" s="5"/>
      <c r="N111" s="24"/>
    </row>
    <row r="112" spans="2:16" x14ac:dyDescent="0.3">
      <c r="B112" s="23"/>
      <c r="C112" s="5"/>
      <c r="D112" s="5"/>
      <c r="E112" s="5"/>
      <c r="F112" s="5"/>
      <c r="G112" s="5"/>
      <c r="H112" s="5"/>
      <c r="I112" s="5"/>
      <c r="J112" s="5"/>
      <c r="K112" s="5"/>
      <c r="L112" s="5"/>
      <c r="M112" s="5"/>
      <c r="N112" s="24"/>
    </row>
    <row r="113" spans="2:14" x14ac:dyDescent="0.3">
      <c r="B113" s="23"/>
      <c r="C113" s="5"/>
      <c r="D113" s="5"/>
      <c r="E113" s="5"/>
      <c r="F113" s="5"/>
      <c r="G113" s="5"/>
      <c r="H113" s="5"/>
      <c r="I113" s="5"/>
      <c r="J113" s="5"/>
      <c r="K113" s="5"/>
      <c r="L113" s="5"/>
      <c r="M113" s="5"/>
      <c r="N113" s="24"/>
    </row>
    <row r="114" spans="2:14" x14ac:dyDescent="0.3">
      <c r="B114" s="23"/>
      <c r="C114" s="5"/>
      <c r="D114" s="5"/>
      <c r="E114" s="5"/>
      <c r="F114" s="5"/>
      <c r="G114" s="5"/>
      <c r="H114" s="5"/>
      <c r="I114" s="5"/>
      <c r="J114" s="5"/>
      <c r="K114" s="5"/>
      <c r="L114" s="5"/>
      <c r="M114" s="5"/>
      <c r="N114" s="24"/>
    </row>
    <row r="115" spans="2:14" x14ac:dyDescent="0.3">
      <c r="B115" s="23"/>
      <c r="C115" s="5"/>
      <c r="D115" s="5"/>
      <c r="E115" s="5"/>
      <c r="F115" s="5"/>
      <c r="G115" s="5"/>
      <c r="H115" s="5"/>
      <c r="I115" s="5"/>
      <c r="J115" s="5"/>
      <c r="K115" s="5"/>
      <c r="L115" s="5"/>
      <c r="M115" s="5"/>
      <c r="N115" s="24"/>
    </row>
    <row r="116" spans="2:14" x14ac:dyDescent="0.3">
      <c r="B116" s="23"/>
      <c r="C116" s="5"/>
      <c r="D116" s="5"/>
      <c r="E116" s="5"/>
      <c r="F116" s="5"/>
      <c r="G116" s="5"/>
      <c r="H116" s="5"/>
      <c r="I116" s="5"/>
      <c r="J116" s="5"/>
      <c r="K116" s="5"/>
      <c r="L116" s="5"/>
      <c r="M116" s="5"/>
      <c r="N116" s="24"/>
    </row>
    <row r="117" spans="2:14" x14ac:dyDescent="0.3">
      <c r="B117" s="23"/>
      <c r="C117" s="5"/>
      <c r="D117" s="5"/>
      <c r="E117" s="5"/>
      <c r="F117" s="5"/>
      <c r="G117" s="5"/>
      <c r="H117" s="5"/>
      <c r="I117" s="5"/>
      <c r="J117" s="5"/>
      <c r="K117" s="5"/>
      <c r="L117" s="5"/>
      <c r="M117" s="5"/>
      <c r="N117" s="24"/>
    </row>
    <row r="118" spans="2:14" x14ac:dyDescent="0.3">
      <c r="B118" s="23"/>
      <c r="C118" s="5"/>
      <c r="D118" s="5"/>
      <c r="E118" s="5"/>
      <c r="F118" s="5"/>
      <c r="G118" s="5"/>
      <c r="H118" s="5"/>
      <c r="I118" s="5"/>
      <c r="J118" s="5"/>
      <c r="K118" s="5"/>
      <c r="L118" s="5"/>
      <c r="M118" s="5"/>
      <c r="N118" s="24"/>
    </row>
    <row r="119" spans="2:14" x14ac:dyDescent="0.3">
      <c r="B119" s="23"/>
      <c r="C119" s="5"/>
      <c r="D119" s="5"/>
      <c r="E119" s="5"/>
      <c r="F119" s="5"/>
      <c r="G119" s="5"/>
      <c r="H119" s="5"/>
      <c r="I119" s="5"/>
      <c r="J119" s="5"/>
      <c r="K119" s="5"/>
      <c r="L119" s="5"/>
      <c r="M119" s="5"/>
      <c r="N119" s="24"/>
    </row>
    <row r="120" spans="2:14" x14ac:dyDescent="0.3">
      <c r="B120" s="23"/>
      <c r="C120" s="5"/>
      <c r="D120" s="5"/>
      <c r="E120" s="5"/>
      <c r="F120" s="5"/>
      <c r="G120" s="5"/>
      <c r="H120" s="5"/>
      <c r="I120" s="5"/>
      <c r="J120" s="5"/>
      <c r="K120" s="5"/>
      <c r="L120" s="5"/>
      <c r="M120" s="5"/>
      <c r="N120" s="24"/>
    </row>
    <row r="121" spans="2:14" x14ac:dyDescent="0.3">
      <c r="B121" s="23"/>
      <c r="C121" s="5"/>
      <c r="D121" s="5"/>
      <c r="E121" s="5"/>
      <c r="F121" s="5"/>
      <c r="G121" s="5"/>
      <c r="H121" s="5"/>
      <c r="I121" s="5"/>
      <c r="J121" s="5"/>
      <c r="K121" s="5"/>
      <c r="L121" s="5"/>
      <c r="M121" s="5"/>
      <c r="N121" s="24"/>
    </row>
    <row r="122" spans="2:14" x14ac:dyDescent="0.3">
      <c r="B122" s="23"/>
      <c r="C122" s="5"/>
      <c r="D122" s="5"/>
      <c r="E122" s="5"/>
      <c r="F122" s="5"/>
      <c r="G122" s="5"/>
      <c r="H122" s="5"/>
      <c r="I122" s="5"/>
      <c r="J122" s="5"/>
      <c r="K122" s="5"/>
      <c r="L122" s="5"/>
      <c r="M122" s="5"/>
      <c r="N122" s="24"/>
    </row>
    <row r="123" spans="2:14" x14ac:dyDescent="0.3">
      <c r="B123" s="23"/>
      <c r="C123" s="5"/>
      <c r="D123" s="5"/>
      <c r="E123" s="5"/>
      <c r="F123" s="5"/>
      <c r="G123" s="5"/>
      <c r="H123" s="5"/>
      <c r="I123" s="5"/>
      <c r="J123" s="5"/>
      <c r="K123" s="5"/>
      <c r="L123" s="5"/>
      <c r="M123" s="5"/>
      <c r="N123" s="24"/>
    </row>
    <row r="124" spans="2:14" x14ac:dyDescent="0.3">
      <c r="B124" s="23"/>
      <c r="C124" s="5"/>
      <c r="D124" s="5"/>
      <c r="E124" s="5"/>
      <c r="F124" s="5"/>
      <c r="G124" s="5"/>
      <c r="H124" s="5"/>
      <c r="I124" s="5"/>
      <c r="J124" s="5"/>
      <c r="K124" s="5"/>
      <c r="L124" s="5"/>
      <c r="M124" s="5"/>
      <c r="N124" s="24"/>
    </row>
    <row r="125" spans="2:14" x14ac:dyDescent="0.3">
      <c r="B125" s="23"/>
      <c r="C125" s="5"/>
      <c r="D125" s="5"/>
      <c r="E125" s="5"/>
      <c r="F125" s="5"/>
      <c r="G125" s="5"/>
      <c r="H125" s="5"/>
      <c r="I125" s="5"/>
      <c r="J125" s="5"/>
      <c r="K125" s="5"/>
      <c r="L125" s="5"/>
      <c r="M125" s="5"/>
      <c r="N125" s="24"/>
    </row>
    <row r="126" spans="2:14" x14ac:dyDescent="0.3">
      <c r="B126" s="25"/>
      <c r="C126" s="26"/>
      <c r="D126" s="26"/>
      <c r="E126" s="26"/>
      <c r="F126" s="26"/>
      <c r="G126" s="26"/>
      <c r="H126" s="26"/>
      <c r="I126" s="26"/>
      <c r="J126" s="26"/>
      <c r="K126" s="26"/>
      <c r="L126" s="26"/>
      <c r="M126" s="26"/>
      <c r="N126" s="27"/>
    </row>
    <row r="131" spans="1:14" x14ac:dyDescent="0.3">
      <c r="B131" s="81"/>
      <c r="C131" s="81"/>
      <c r="D131" s="81"/>
      <c r="E131" s="81"/>
      <c r="F131" s="81"/>
      <c r="G131" s="81"/>
      <c r="H131" s="81"/>
      <c r="I131" s="81"/>
      <c r="J131" s="81"/>
      <c r="K131" s="81"/>
      <c r="L131" s="81"/>
      <c r="M131" s="81"/>
      <c r="N131" s="81"/>
    </row>
    <row r="132" spans="1:14" ht="18" x14ac:dyDescent="0.35">
      <c r="A132" s="213" t="s">
        <v>281</v>
      </c>
      <c r="B132" s="90" t="str">
        <f>"Analyse van output data uit UNIEC berekeningen ("&amp;M135&amp;")"</f>
        <v>Analyse van output data uit UNIEC berekeningen (Blad 3/4)</v>
      </c>
      <c r="C132" s="84"/>
      <c r="D132" s="84"/>
      <c r="E132" s="84"/>
      <c r="F132" s="84"/>
      <c r="G132" s="84"/>
      <c r="H132" s="84"/>
      <c r="I132" s="84"/>
      <c r="J132" s="84"/>
      <c r="K132" s="84"/>
      <c r="L132" s="84"/>
      <c r="M132" s="84"/>
      <c r="N132" s="84"/>
    </row>
    <row r="135" spans="1:14" x14ac:dyDescent="0.3">
      <c r="B135" s="33" t="s">
        <v>440</v>
      </c>
      <c r="C135" s="34"/>
      <c r="D135" s="34" t="s">
        <v>441</v>
      </c>
      <c r="E135" s="34"/>
      <c r="F135" s="34"/>
      <c r="G135" s="34"/>
      <c r="H135" s="34"/>
      <c r="I135" s="34"/>
      <c r="J135" s="34"/>
      <c r="K135" s="34"/>
      <c r="L135" s="119" t="s">
        <v>802</v>
      </c>
      <c r="M135" s="34" t="s">
        <v>771</v>
      </c>
      <c r="N135" s="35"/>
    </row>
    <row r="136" spans="1:14" x14ac:dyDescent="0.3">
      <c r="B136" s="38" t="s">
        <v>169</v>
      </c>
      <c r="C136" s="9"/>
      <c r="D136" s="9"/>
      <c r="E136" s="9" t="str">
        <f>E6</f>
        <v>Voorbeeldwoning 2^1 kap</v>
      </c>
      <c r="F136" s="9"/>
      <c r="G136" s="9"/>
      <c r="H136" s="9"/>
      <c r="I136" s="37" t="s">
        <v>273</v>
      </c>
      <c r="J136" s="9" t="str">
        <f>J70</f>
        <v>TO-juli maatregelen zomercomfort</v>
      </c>
      <c r="K136" s="37"/>
      <c r="L136" s="37"/>
      <c r="M136" s="91" t="str">
        <f t="shared" ref="M136:N140" si="1">M70</f>
        <v>A;g [m2]</v>
      </c>
      <c r="N136" s="92" t="str">
        <f t="shared" si="1"/>
        <v>A;ls [m2]</v>
      </c>
    </row>
    <row r="137" spans="1:14" x14ac:dyDescent="0.3">
      <c r="B137" s="38" t="s">
        <v>224</v>
      </c>
      <c r="C137" s="9"/>
      <c r="D137" s="9"/>
      <c r="E137" s="9" t="str">
        <f>E7</f>
        <v>Ontwerpfase</v>
      </c>
      <c r="F137" s="9"/>
      <c r="G137" s="9"/>
      <c r="H137" s="9"/>
      <c r="I137" s="37" t="s">
        <v>208</v>
      </c>
      <c r="J137" s="9" t="str">
        <f>J71</f>
        <v>met koeling</v>
      </c>
      <c r="K137" s="37"/>
      <c r="L137" s="37"/>
      <c r="M137" s="9">
        <f t="shared" si="1"/>
        <v>246</v>
      </c>
      <c r="N137" s="39">
        <f t="shared" si="1"/>
        <v>395.76</v>
      </c>
    </row>
    <row r="138" spans="1:14" x14ac:dyDescent="0.3">
      <c r="B138" s="21" t="s">
        <v>173</v>
      </c>
      <c r="C138" s="9"/>
      <c r="D138" s="9"/>
      <c r="E138" s="9" t="str">
        <f>E8</f>
        <v>V3.1</v>
      </c>
      <c r="F138" s="9"/>
      <c r="G138" s="9"/>
      <c r="H138" s="9"/>
      <c r="I138" s="37" t="s">
        <v>209</v>
      </c>
      <c r="J138" s="9" t="str">
        <f>J72</f>
        <v>zonder koeling, geen zonw.</v>
      </c>
      <c r="K138" s="37"/>
      <c r="L138" s="37"/>
      <c r="M138" s="9">
        <f t="shared" si="1"/>
        <v>246</v>
      </c>
      <c r="N138" s="39">
        <f t="shared" si="1"/>
        <v>395.76</v>
      </c>
    </row>
    <row r="139" spans="1:14" x14ac:dyDescent="0.3">
      <c r="B139" s="38" t="s">
        <v>170</v>
      </c>
      <c r="C139" s="9"/>
      <c r="D139" s="9"/>
      <c r="E139" s="9" t="str">
        <f>E9</f>
        <v>Tester</v>
      </c>
      <c r="F139" s="9"/>
      <c r="G139" s="9"/>
      <c r="H139" s="9"/>
      <c r="I139" s="37" t="s">
        <v>210</v>
      </c>
      <c r="J139" s="9" t="str">
        <f>J73</f>
        <v>zonder koeling, zonw (excl.deuren)</v>
      </c>
      <c r="K139" s="37"/>
      <c r="L139" s="37"/>
      <c r="M139" s="9">
        <f t="shared" si="1"/>
        <v>246</v>
      </c>
      <c r="N139" s="39">
        <f t="shared" si="1"/>
        <v>395.76</v>
      </c>
    </row>
    <row r="140" spans="1:14" x14ac:dyDescent="0.3">
      <c r="B140" s="38" t="s">
        <v>171</v>
      </c>
      <c r="C140" s="9"/>
      <c r="D140" s="9"/>
      <c r="E140" s="9">
        <f>E10</f>
        <v>36986</v>
      </c>
      <c r="F140" s="9"/>
      <c r="G140" s="9"/>
      <c r="H140" s="9"/>
      <c r="I140" s="37" t="s">
        <v>211</v>
      </c>
      <c r="J140" s="9" t="str">
        <f>J74</f>
        <v>zonder koeling zonw (incl.deuren)</v>
      </c>
      <c r="K140" s="37"/>
      <c r="L140" s="37"/>
      <c r="M140" s="9">
        <f t="shared" si="1"/>
        <v>246</v>
      </c>
      <c r="N140" s="39">
        <f t="shared" si="1"/>
        <v>395.76</v>
      </c>
    </row>
    <row r="141" spans="1:14" x14ac:dyDescent="0.3">
      <c r="B141" s="28"/>
      <c r="C141" s="29"/>
      <c r="D141" s="29"/>
      <c r="E141" s="29"/>
      <c r="F141" s="29"/>
      <c r="G141" s="29"/>
      <c r="H141" s="29"/>
      <c r="I141" s="29"/>
      <c r="J141" s="29"/>
      <c r="K141" s="29"/>
      <c r="L141" s="29"/>
      <c r="M141" s="29"/>
      <c r="N141" s="31"/>
    </row>
    <row r="142" spans="1:14" x14ac:dyDescent="0.3">
      <c r="B142" s="19"/>
      <c r="E142" t="s">
        <v>259</v>
      </c>
      <c r="I142" s="14" t="s">
        <v>782</v>
      </c>
      <c r="N142" s="22"/>
    </row>
    <row r="143" spans="1:14" x14ac:dyDescent="0.3">
      <c r="B143" s="19"/>
      <c r="E143" t="s">
        <v>257</v>
      </c>
      <c r="F143" t="s">
        <v>831</v>
      </c>
      <c r="I143" s="197" t="s">
        <v>796</v>
      </c>
      <c r="J143" s="197"/>
      <c r="K143" s="197"/>
      <c r="L143" s="197"/>
      <c r="M143" s="197"/>
      <c r="N143" s="198"/>
    </row>
    <row r="144" spans="1:14" x14ac:dyDescent="0.3">
      <c r="B144" s="19" t="s">
        <v>237</v>
      </c>
      <c r="C144" s="59" t="str">
        <f>J7</f>
        <v>met koeling</v>
      </c>
      <c r="E144" s="77">
        <f>VOrgineel1!C3</f>
        <v>45061</v>
      </c>
      <c r="F144" s="234" t="str">
        <f>VOrgineel1!C4</f>
        <v>2^1kap-met koeling</v>
      </c>
      <c r="I144" s="197" t="str">
        <f>I78</f>
        <v>2/1 kapper met koeling</v>
      </c>
      <c r="J144" s="197"/>
      <c r="K144" s="197"/>
      <c r="L144" s="197"/>
      <c r="M144" s="197"/>
      <c r="N144" s="198"/>
    </row>
    <row r="145" spans="1:16" x14ac:dyDescent="0.3">
      <c r="B145" s="19" t="s">
        <v>238</v>
      </c>
      <c r="C145" s="59" t="str">
        <f>J8</f>
        <v>zonder koeling, geen zonw.</v>
      </c>
      <c r="E145" s="77">
        <f>VOrgineel2!C3</f>
        <v>45061</v>
      </c>
      <c r="F145" s="234" t="str">
        <f>VOrgineel2!C4</f>
        <v>2^1kap - zonder koeling TOjuli 3,51</v>
      </c>
      <c r="I145" s="197" t="str">
        <f t="shared" ref="I145:I147" si="2">I79</f>
        <v>2/1 kapper zonder koeling, zonder zonwering</v>
      </c>
      <c r="J145" s="197"/>
      <c r="K145" s="197"/>
      <c r="L145" s="197"/>
      <c r="M145" s="197"/>
      <c r="N145" s="198"/>
    </row>
    <row r="146" spans="1:16" x14ac:dyDescent="0.3">
      <c r="B146" s="19" t="s">
        <v>239</v>
      </c>
      <c r="C146" s="59" t="str">
        <f>J9</f>
        <v>zonder koeling, zonw (excl.deuren)</v>
      </c>
      <c r="E146" s="77">
        <f>VOrgineel3!C3</f>
        <v>45061</v>
      </c>
      <c r="F146" s="234" t="str">
        <f>VOrgineel3!C4</f>
        <v>2^1kap - zonder koeling TOjuli 3,51 - met buitenzonwering op West Excl deuren</v>
      </c>
      <c r="I146" s="197" t="str">
        <f t="shared" si="2"/>
        <v>2/1 kapper zonder koeling, met screens op het westen</v>
      </c>
      <c r="J146" s="197"/>
      <c r="K146" s="197"/>
      <c r="L146" s="197"/>
      <c r="M146" s="197"/>
      <c r="N146" s="198"/>
    </row>
    <row r="147" spans="1:16" x14ac:dyDescent="0.3">
      <c r="B147" s="19" t="s">
        <v>240</v>
      </c>
      <c r="C147" s="59" t="str">
        <f>J10</f>
        <v>zonder koeling zonw (incl.deuren)</v>
      </c>
      <c r="E147" s="77">
        <f>VOrgineel4!C3</f>
        <v>45061</v>
      </c>
      <c r="F147" s="234" t="str">
        <f>VOrgineel4!C4</f>
        <v>2^1kap - zonder koeling TOjuli 3,51 - met buitenzonwering op West incl deuren binnenzonwering</v>
      </c>
      <c r="I147" s="197" t="str">
        <f t="shared" si="2"/>
        <v>2/1 kapper zonder koeling, met screens en zomernachtventilatie</v>
      </c>
      <c r="J147" s="197"/>
      <c r="K147" s="197"/>
      <c r="L147" s="197"/>
      <c r="M147" s="197"/>
      <c r="N147" s="198"/>
    </row>
    <row r="148" spans="1:16" x14ac:dyDescent="0.3">
      <c r="B148" s="19"/>
      <c r="N148" s="22"/>
    </row>
    <row r="149" spans="1:16" x14ac:dyDescent="0.3">
      <c r="A149" s="213" t="s">
        <v>281</v>
      </c>
      <c r="B149" s="60" t="s">
        <v>232</v>
      </c>
      <c r="C149" s="29"/>
      <c r="D149" s="30"/>
      <c r="E149" s="30"/>
      <c r="F149" s="30"/>
      <c r="G149" s="29"/>
      <c r="H149" s="29"/>
      <c r="I149" s="29"/>
      <c r="J149" s="29"/>
      <c r="K149" s="29" t="s">
        <v>227</v>
      </c>
      <c r="L149" s="29"/>
      <c r="M149" s="30"/>
      <c r="N149" s="32"/>
    </row>
    <row r="150" spans="1:16" x14ac:dyDescent="0.3">
      <c r="B150" s="23"/>
      <c r="C150" s="5"/>
      <c r="D150" s="5"/>
      <c r="E150" s="5"/>
      <c r="F150" s="5"/>
      <c r="G150" s="5"/>
      <c r="H150" s="5"/>
      <c r="I150" s="5"/>
      <c r="J150" s="5"/>
      <c r="K150" s="5"/>
      <c r="L150" s="5"/>
      <c r="M150" s="5"/>
      <c r="N150" s="24"/>
    </row>
    <row r="151" spans="1:16" x14ac:dyDescent="0.3">
      <c r="B151" s="23"/>
      <c r="C151" s="5"/>
      <c r="D151" s="5"/>
      <c r="E151" s="5"/>
      <c r="F151" s="5"/>
      <c r="G151" s="5"/>
      <c r="H151" s="5"/>
      <c r="I151" s="5"/>
      <c r="J151" s="5"/>
      <c r="K151" s="5"/>
      <c r="L151" s="5"/>
      <c r="M151" s="5"/>
      <c r="N151" s="24"/>
      <c r="P151" s="120" t="str">
        <f>"V1: "&amp;$J$13</f>
        <v>V1: 2^1kap-met koeling</v>
      </c>
    </row>
    <row r="152" spans="1:16" x14ac:dyDescent="0.3">
      <c r="B152" s="23"/>
      <c r="C152" s="5"/>
      <c r="D152" s="5"/>
      <c r="E152" s="5"/>
      <c r="F152" s="5"/>
      <c r="G152" s="5"/>
      <c r="H152" s="5"/>
      <c r="I152" s="5"/>
      <c r="J152" s="5"/>
      <c r="K152" s="5"/>
      <c r="L152" s="5"/>
      <c r="M152" s="5"/>
      <c r="N152" s="24"/>
      <c r="P152" s="120" t="str">
        <f>"V2: "&amp;$K$13</f>
        <v>V2: 2^1kap - zonder koeling TOjuli 3,51</v>
      </c>
    </row>
    <row r="153" spans="1:16" x14ac:dyDescent="0.3">
      <c r="B153" s="23"/>
      <c r="C153" s="5"/>
      <c r="D153" s="5"/>
      <c r="E153" s="5"/>
      <c r="F153" s="5"/>
      <c r="G153" s="5"/>
      <c r="H153" s="5"/>
      <c r="I153" s="5"/>
      <c r="J153" s="5"/>
      <c r="K153" s="5"/>
      <c r="L153" s="5"/>
      <c r="M153" s="5"/>
      <c r="N153" s="24"/>
      <c r="P153" s="120" t="str">
        <f>"V3: "&amp;$L$13</f>
        <v>V3: 2^1kap - zonder koeling TOjuli 3,51 - met buitenzonwering op West Excl deuren</v>
      </c>
    </row>
    <row r="154" spans="1:16" x14ac:dyDescent="0.3">
      <c r="B154" s="23"/>
      <c r="C154" s="5"/>
      <c r="D154" s="5"/>
      <c r="E154" s="5"/>
      <c r="F154" s="5"/>
      <c r="G154" s="5"/>
      <c r="H154" s="5"/>
      <c r="I154" s="5"/>
      <c r="J154" s="5"/>
      <c r="K154" s="5"/>
      <c r="L154" s="5"/>
      <c r="M154" s="5"/>
      <c r="N154" s="24"/>
      <c r="P154" s="238" t="str">
        <f>"V4: "&amp;$M$13</f>
        <v>V4: 2^1kap - zonder koeling TOjuli 3,51 - met buitenzonwering op West incl deuren binnenzonwering</v>
      </c>
    </row>
    <row r="155" spans="1:16" x14ac:dyDescent="0.3">
      <c r="B155" s="23"/>
      <c r="C155" s="5"/>
      <c r="D155" s="5"/>
      <c r="E155" s="5"/>
      <c r="F155" s="5"/>
      <c r="G155" s="5"/>
      <c r="H155" s="5"/>
      <c r="I155" s="5"/>
      <c r="J155" s="5"/>
      <c r="K155" s="5"/>
      <c r="L155" s="5"/>
      <c r="M155" s="5"/>
      <c r="N155" s="24"/>
    </row>
    <row r="156" spans="1:16" x14ac:dyDescent="0.3">
      <c r="B156" s="23"/>
      <c r="C156" s="5"/>
      <c r="D156" s="5"/>
      <c r="E156" s="5"/>
      <c r="F156" s="5"/>
      <c r="G156" s="5"/>
      <c r="H156" s="5"/>
      <c r="I156" s="5"/>
      <c r="J156" s="5"/>
      <c r="K156" s="5"/>
      <c r="L156" s="5"/>
      <c r="M156" s="5"/>
      <c r="N156" s="24"/>
    </row>
    <row r="157" spans="1:16" x14ac:dyDescent="0.3">
      <c r="B157" s="23"/>
      <c r="C157" s="5"/>
      <c r="D157" s="5"/>
      <c r="E157" s="5"/>
      <c r="F157" s="5"/>
      <c r="G157" s="5"/>
      <c r="H157" s="5"/>
      <c r="I157" s="5"/>
      <c r="J157" s="5"/>
      <c r="K157" s="5"/>
      <c r="L157" s="5"/>
      <c r="M157" s="5"/>
      <c r="N157" s="24"/>
    </row>
    <row r="158" spans="1:16" x14ac:dyDescent="0.3">
      <c r="B158" s="23"/>
      <c r="C158" s="5"/>
      <c r="D158" s="5"/>
      <c r="E158" s="5"/>
      <c r="F158" s="5"/>
      <c r="G158" s="5"/>
      <c r="H158" s="5"/>
      <c r="I158" s="5"/>
      <c r="J158" s="5"/>
      <c r="K158" s="5"/>
      <c r="L158" s="5"/>
      <c r="M158" s="5"/>
      <c r="N158" s="24"/>
    </row>
    <row r="159" spans="1:16" x14ac:dyDescent="0.3">
      <c r="B159" s="23"/>
      <c r="C159" s="5"/>
      <c r="D159" s="5"/>
      <c r="E159" s="5"/>
      <c r="F159" s="5"/>
      <c r="G159" s="5"/>
      <c r="H159" s="5"/>
      <c r="I159" s="5"/>
      <c r="J159" s="5"/>
      <c r="K159" s="5"/>
      <c r="L159" s="5"/>
      <c r="M159" s="5"/>
      <c r="N159" s="24"/>
    </row>
    <row r="160" spans="1:16" x14ac:dyDescent="0.3">
      <c r="B160" s="23"/>
      <c r="C160" s="5"/>
      <c r="D160" s="5"/>
      <c r="E160" s="5"/>
      <c r="F160" s="5"/>
      <c r="G160" s="5"/>
      <c r="H160" s="5"/>
      <c r="I160" s="5"/>
      <c r="J160" s="5"/>
      <c r="K160" s="5"/>
      <c r="L160" s="5"/>
      <c r="M160" s="5"/>
      <c r="N160" s="24"/>
    </row>
    <row r="161" spans="1:16" x14ac:dyDescent="0.3">
      <c r="B161" s="23"/>
      <c r="C161" s="5"/>
      <c r="D161" s="5"/>
      <c r="E161" s="5"/>
      <c r="F161" s="5"/>
      <c r="G161" s="5"/>
      <c r="H161" s="5"/>
      <c r="I161" s="5"/>
      <c r="J161" s="5"/>
      <c r="K161" s="5"/>
      <c r="L161" s="5"/>
      <c r="M161" s="5"/>
      <c r="N161" s="24"/>
    </row>
    <row r="162" spans="1:16" x14ac:dyDescent="0.3">
      <c r="B162" s="23"/>
      <c r="C162" s="5"/>
      <c r="D162" s="5"/>
      <c r="E162" s="5"/>
      <c r="F162" s="5"/>
      <c r="G162" s="5"/>
      <c r="H162" s="5"/>
      <c r="I162" s="5"/>
      <c r="J162" s="5"/>
      <c r="K162" s="5"/>
      <c r="L162" s="5"/>
      <c r="M162" s="5"/>
      <c r="N162" s="24"/>
    </row>
    <row r="163" spans="1:16" x14ac:dyDescent="0.3">
      <c r="B163" s="23"/>
      <c r="C163" s="5"/>
      <c r="D163" s="5"/>
      <c r="E163" s="5"/>
      <c r="F163" s="5"/>
      <c r="G163" s="5"/>
      <c r="H163" s="5"/>
      <c r="I163" s="5"/>
      <c r="J163" s="5"/>
      <c r="K163" s="5"/>
      <c r="L163" s="5"/>
      <c r="M163" s="5"/>
      <c r="N163" s="24"/>
    </row>
    <row r="164" spans="1:16" x14ac:dyDescent="0.3">
      <c r="B164" s="23"/>
      <c r="C164" s="5"/>
      <c r="D164" s="5"/>
      <c r="E164" s="5"/>
      <c r="F164" s="5"/>
      <c r="G164" s="5"/>
      <c r="H164" s="5"/>
      <c r="I164" s="5"/>
      <c r="J164" s="5"/>
      <c r="K164" s="5"/>
      <c r="L164" s="5"/>
      <c r="M164" s="5"/>
      <c r="N164" s="24"/>
    </row>
    <row r="165" spans="1:16" x14ac:dyDescent="0.3">
      <c r="B165" s="23"/>
      <c r="C165" s="5"/>
      <c r="D165" s="5"/>
      <c r="E165" s="5"/>
      <c r="F165" s="5"/>
      <c r="G165" s="5"/>
      <c r="H165" s="5"/>
      <c r="I165" s="5"/>
      <c r="J165" s="5"/>
      <c r="K165" s="5"/>
      <c r="L165" s="5"/>
      <c r="M165" s="5"/>
      <c r="N165" s="24"/>
    </row>
    <row r="166" spans="1:16" x14ac:dyDescent="0.3">
      <c r="B166" s="23"/>
      <c r="C166" s="5"/>
      <c r="D166" s="5"/>
      <c r="E166" s="5"/>
      <c r="F166" s="5"/>
      <c r="G166" s="5"/>
      <c r="H166" s="5"/>
      <c r="I166" s="5"/>
      <c r="J166" s="5"/>
      <c r="K166" s="5"/>
      <c r="L166" s="5"/>
      <c r="M166" s="5"/>
      <c r="N166" s="24"/>
    </row>
    <row r="167" spans="1:16" x14ac:dyDescent="0.3">
      <c r="B167" s="23"/>
      <c r="C167" s="5"/>
      <c r="D167" s="5"/>
      <c r="E167" s="5"/>
      <c r="F167" s="5"/>
      <c r="G167" s="5"/>
      <c r="H167" s="5"/>
      <c r="I167" s="5"/>
      <c r="J167" s="5"/>
      <c r="K167" s="5"/>
      <c r="L167" s="5"/>
      <c r="M167" s="5"/>
      <c r="N167" s="24"/>
    </row>
    <row r="168" spans="1:16" x14ac:dyDescent="0.3">
      <c r="B168" s="23"/>
      <c r="C168" s="5"/>
      <c r="D168" s="5"/>
      <c r="E168" s="5"/>
      <c r="F168" s="5"/>
      <c r="G168" s="5"/>
      <c r="H168" s="5"/>
      <c r="I168" s="5"/>
      <c r="J168" s="5"/>
      <c r="K168" s="5"/>
      <c r="L168" s="5"/>
      <c r="M168" s="5"/>
      <c r="N168" s="24"/>
    </row>
    <row r="169" spans="1:16" x14ac:dyDescent="0.3">
      <c r="B169" s="23"/>
      <c r="C169" s="5"/>
      <c r="D169" s="5"/>
      <c r="E169" s="5"/>
      <c r="F169" s="5"/>
      <c r="G169" s="5"/>
      <c r="H169" s="5"/>
      <c r="I169" s="5"/>
      <c r="J169" s="5"/>
      <c r="K169" s="5"/>
      <c r="L169" s="5"/>
      <c r="M169" s="5"/>
      <c r="N169" s="24"/>
    </row>
    <row r="170" spans="1:16" x14ac:dyDescent="0.3">
      <c r="B170" s="23"/>
      <c r="C170" s="5"/>
      <c r="D170" s="5"/>
      <c r="E170" s="5"/>
      <c r="F170" s="5"/>
      <c r="G170" s="5"/>
      <c r="H170" s="5"/>
      <c r="I170" s="5"/>
      <c r="J170" s="5"/>
      <c r="K170" s="5"/>
      <c r="L170" s="5"/>
      <c r="M170" s="5"/>
      <c r="N170" s="24"/>
    </row>
    <row r="171" spans="1:16" x14ac:dyDescent="0.3">
      <c r="B171" s="23"/>
      <c r="C171" s="5"/>
      <c r="D171" s="5"/>
      <c r="E171" s="5"/>
      <c r="F171" s="5"/>
      <c r="G171" s="5"/>
      <c r="H171" s="5"/>
      <c r="I171" s="5"/>
      <c r="J171" s="5"/>
      <c r="K171" s="5"/>
      <c r="L171" s="5"/>
      <c r="M171" s="5"/>
      <c r="N171" s="24"/>
    </row>
    <row r="172" spans="1:16" x14ac:dyDescent="0.3">
      <c r="B172" s="23"/>
      <c r="C172" s="5"/>
      <c r="D172" s="5"/>
      <c r="E172" s="5"/>
      <c r="F172" s="5"/>
      <c r="G172" s="5"/>
      <c r="H172" s="5"/>
      <c r="I172" s="5"/>
      <c r="J172" s="5"/>
      <c r="K172" s="5"/>
      <c r="L172" s="5"/>
      <c r="M172" s="5"/>
      <c r="N172" s="24"/>
      <c r="P172" s="120" t="str">
        <f>"V1: "&amp;$J$13</f>
        <v>V1: 2^1kap-met koeling</v>
      </c>
    </row>
    <row r="173" spans="1:16" x14ac:dyDescent="0.3">
      <c r="A173" s="213" t="s">
        <v>281</v>
      </c>
      <c r="B173" s="23"/>
      <c r="C173" s="5"/>
      <c r="D173" s="5"/>
      <c r="E173" s="5"/>
      <c r="F173" s="5"/>
      <c r="G173" s="5"/>
      <c r="H173" s="5"/>
      <c r="I173" s="5"/>
      <c r="J173" s="5"/>
      <c r="K173" s="5"/>
      <c r="L173" s="5"/>
      <c r="M173" s="5"/>
      <c r="N173" s="24"/>
      <c r="P173" s="120" t="str">
        <f>"V2: "&amp;$K$13</f>
        <v>V2: 2^1kap - zonder koeling TOjuli 3,51</v>
      </c>
    </row>
    <row r="174" spans="1:16" x14ac:dyDescent="0.3">
      <c r="B174" s="23"/>
      <c r="C174" s="5"/>
      <c r="D174" s="5"/>
      <c r="E174" s="5"/>
      <c r="F174" s="5"/>
      <c r="G174" s="5"/>
      <c r="H174" s="5"/>
      <c r="I174" s="5"/>
      <c r="J174" s="5"/>
      <c r="K174" s="5"/>
      <c r="L174" s="5"/>
      <c r="M174" s="5"/>
      <c r="N174" s="24"/>
      <c r="P174" s="120" t="str">
        <f>"V3: "&amp;$L$13</f>
        <v>V3: 2^1kap - zonder koeling TOjuli 3,51 - met buitenzonwering op West Excl deuren</v>
      </c>
    </row>
    <row r="175" spans="1:16" x14ac:dyDescent="0.3">
      <c r="B175" s="23"/>
      <c r="C175" s="5"/>
      <c r="D175" s="5"/>
      <c r="E175" s="5"/>
      <c r="F175" s="5"/>
      <c r="G175" s="5"/>
      <c r="H175" s="5"/>
      <c r="I175" s="5"/>
      <c r="J175" s="5"/>
      <c r="K175" s="5"/>
      <c r="L175" s="5"/>
      <c r="M175" s="5"/>
      <c r="N175" s="24"/>
      <c r="P175" s="238" t="str">
        <f>"V4: "&amp;$M$13</f>
        <v>V4: 2^1kap - zonder koeling TOjuli 3,51 - met buitenzonwering op West incl deuren binnenzonwering</v>
      </c>
    </row>
    <row r="176" spans="1:16" x14ac:dyDescent="0.3">
      <c r="B176" s="23"/>
      <c r="C176" s="5"/>
      <c r="D176" s="5"/>
      <c r="E176" s="5"/>
      <c r="F176" s="5"/>
      <c r="G176" s="5"/>
      <c r="H176" s="5"/>
      <c r="I176" s="5"/>
      <c r="J176" s="5"/>
      <c r="K176" s="5"/>
      <c r="L176" s="5"/>
      <c r="M176" s="5"/>
      <c r="N176" s="24"/>
    </row>
    <row r="177" spans="2:14" x14ac:dyDescent="0.3">
      <c r="B177" s="23"/>
      <c r="C177" s="5"/>
      <c r="D177" s="5"/>
      <c r="E177" s="5"/>
      <c r="F177" s="5"/>
      <c r="G177" s="5"/>
      <c r="H177" s="5"/>
      <c r="I177" s="5"/>
      <c r="J177" s="5"/>
      <c r="K177" s="5"/>
      <c r="L177" s="5"/>
      <c r="M177" s="5"/>
      <c r="N177" s="24"/>
    </row>
    <row r="178" spans="2:14" x14ac:dyDescent="0.3">
      <c r="B178" s="23"/>
      <c r="C178" s="5"/>
      <c r="D178" s="5"/>
      <c r="E178" s="5"/>
      <c r="F178" s="5"/>
      <c r="G178" s="5"/>
      <c r="H178" s="5"/>
      <c r="I178" s="5"/>
      <c r="J178" s="5"/>
      <c r="K178" s="5"/>
      <c r="L178" s="5"/>
      <c r="M178" s="5"/>
      <c r="N178" s="24"/>
    </row>
    <row r="179" spans="2:14" x14ac:dyDescent="0.3">
      <c r="B179" s="23"/>
      <c r="C179" s="5"/>
      <c r="D179" s="5"/>
      <c r="E179" s="5"/>
      <c r="F179" s="5"/>
      <c r="G179" s="5"/>
      <c r="H179" s="5"/>
      <c r="I179" s="5"/>
      <c r="J179" s="5"/>
      <c r="K179" s="5"/>
      <c r="L179" s="5"/>
      <c r="M179" s="5"/>
      <c r="N179" s="24"/>
    </row>
    <row r="180" spans="2:14" x14ac:dyDescent="0.3">
      <c r="B180" s="23"/>
      <c r="C180" s="5"/>
      <c r="D180" s="5"/>
      <c r="E180" s="5"/>
      <c r="F180" s="5"/>
      <c r="G180" s="5"/>
      <c r="H180" s="5"/>
      <c r="I180" s="5"/>
      <c r="J180" s="5"/>
      <c r="K180" s="5"/>
      <c r="L180" s="5"/>
      <c r="M180" s="5"/>
      <c r="N180" s="24"/>
    </row>
    <row r="181" spans="2:14" x14ac:dyDescent="0.3">
      <c r="B181" s="23"/>
      <c r="C181" s="5"/>
      <c r="D181" s="5"/>
      <c r="E181" s="5"/>
      <c r="F181" s="5"/>
      <c r="G181" s="5"/>
      <c r="H181" s="5"/>
      <c r="I181" s="5"/>
      <c r="J181" s="5"/>
      <c r="K181" s="5"/>
      <c r="L181" s="5"/>
      <c r="M181" s="5"/>
      <c r="N181" s="24"/>
    </row>
    <row r="182" spans="2:14" x14ac:dyDescent="0.3">
      <c r="B182" s="23"/>
      <c r="C182" s="5"/>
      <c r="D182" s="5"/>
      <c r="E182" s="5"/>
      <c r="F182" s="5"/>
      <c r="G182" s="5"/>
      <c r="H182" s="5"/>
      <c r="I182" s="5"/>
      <c r="J182" s="5"/>
      <c r="K182" s="5"/>
      <c r="L182" s="5"/>
      <c r="M182" s="5"/>
      <c r="N182" s="24"/>
    </row>
    <row r="183" spans="2:14" x14ac:dyDescent="0.3">
      <c r="B183" s="23"/>
      <c r="C183" s="5"/>
      <c r="D183" s="5"/>
      <c r="E183" s="5"/>
      <c r="F183" s="5"/>
      <c r="G183" s="5"/>
      <c r="H183" s="5"/>
      <c r="I183" s="5"/>
      <c r="J183" s="5"/>
      <c r="K183" s="5"/>
      <c r="L183" s="5"/>
      <c r="M183" s="5"/>
      <c r="N183" s="24"/>
    </row>
    <row r="184" spans="2:14" x14ac:dyDescent="0.3">
      <c r="B184" s="23"/>
      <c r="C184" s="5"/>
      <c r="D184" s="5"/>
      <c r="E184" s="5"/>
      <c r="F184" s="5"/>
      <c r="G184" s="5"/>
      <c r="H184" s="5"/>
      <c r="I184" s="5"/>
      <c r="J184" s="5"/>
      <c r="K184" s="5"/>
      <c r="L184" s="5"/>
      <c r="M184" s="5"/>
      <c r="N184" s="24"/>
    </row>
    <row r="185" spans="2:14" x14ac:dyDescent="0.3">
      <c r="B185" s="23"/>
      <c r="C185" s="5"/>
      <c r="D185" s="5"/>
      <c r="E185" s="5"/>
      <c r="F185" s="5"/>
      <c r="G185" s="5"/>
      <c r="H185" s="5"/>
      <c r="I185" s="5"/>
      <c r="J185" s="5"/>
      <c r="K185" s="5"/>
      <c r="L185" s="5"/>
      <c r="M185" s="5"/>
      <c r="N185" s="24"/>
    </row>
    <row r="186" spans="2:14" x14ac:dyDescent="0.3">
      <c r="B186" s="23"/>
      <c r="C186" s="5"/>
      <c r="D186" s="5"/>
      <c r="E186" s="5"/>
      <c r="F186" s="5"/>
      <c r="G186" s="5"/>
      <c r="H186" s="5"/>
      <c r="I186" s="5"/>
      <c r="J186" s="5"/>
      <c r="K186" s="5"/>
      <c r="L186" s="5"/>
      <c r="M186" s="5"/>
      <c r="N186" s="24"/>
    </row>
    <row r="187" spans="2:14" x14ac:dyDescent="0.3">
      <c r="B187" s="23"/>
      <c r="C187" s="5"/>
      <c r="D187" s="5"/>
      <c r="E187" s="5"/>
      <c r="F187" s="5"/>
      <c r="G187" s="5"/>
      <c r="H187" s="5"/>
      <c r="I187" s="5"/>
      <c r="J187" s="5"/>
      <c r="K187" s="5"/>
      <c r="L187" s="5"/>
      <c r="M187" s="5"/>
      <c r="N187" s="24"/>
    </row>
    <row r="188" spans="2:14" x14ac:dyDescent="0.3">
      <c r="B188" s="23"/>
      <c r="C188" s="5"/>
      <c r="D188" s="5"/>
      <c r="E188" s="5"/>
      <c r="F188" s="5"/>
      <c r="G188" s="5"/>
      <c r="H188" s="5"/>
      <c r="I188" s="5"/>
      <c r="J188" s="5"/>
      <c r="K188" s="5"/>
      <c r="L188" s="5"/>
      <c r="M188" s="5"/>
      <c r="N188" s="24"/>
    </row>
    <row r="189" spans="2:14" x14ac:dyDescent="0.3">
      <c r="B189" s="23"/>
      <c r="C189" s="5"/>
      <c r="D189" s="5"/>
      <c r="E189" s="5"/>
      <c r="F189" s="5"/>
      <c r="G189" s="5"/>
      <c r="H189" s="5"/>
      <c r="I189" s="5"/>
      <c r="J189" s="5"/>
      <c r="K189" s="5"/>
      <c r="L189" s="5"/>
      <c r="M189" s="5"/>
      <c r="N189" s="24"/>
    </row>
    <row r="190" spans="2:14" x14ac:dyDescent="0.3">
      <c r="B190" s="23"/>
      <c r="C190" s="5"/>
      <c r="D190" s="5"/>
      <c r="E190" s="5"/>
      <c r="F190" s="5"/>
      <c r="G190" s="5"/>
      <c r="H190" s="5"/>
      <c r="I190" s="5"/>
      <c r="J190" s="5"/>
      <c r="K190" s="5"/>
      <c r="L190" s="5"/>
      <c r="M190" s="5"/>
      <c r="N190" s="24"/>
    </row>
    <row r="191" spans="2:14" x14ac:dyDescent="0.3">
      <c r="B191" s="23"/>
      <c r="C191" s="5"/>
      <c r="D191" s="5"/>
      <c r="E191" s="5"/>
      <c r="F191" s="5"/>
      <c r="G191" s="5"/>
      <c r="H191" s="5"/>
      <c r="I191" s="5"/>
      <c r="J191" s="5"/>
      <c r="K191" s="5"/>
      <c r="L191" s="5"/>
      <c r="M191" s="5"/>
      <c r="N191" s="24"/>
    </row>
    <row r="192" spans="2:14" x14ac:dyDescent="0.3">
      <c r="B192" s="25"/>
      <c r="C192" s="26"/>
      <c r="D192" s="26"/>
      <c r="E192" s="26"/>
      <c r="F192" s="26"/>
      <c r="G192" s="26"/>
      <c r="H192" s="26"/>
      <c r="I192" s="26"/>
      <c r="J192" s="26"/>
      <c r="K192" s="26"/>
      <c r="L192" s="26"/>
      <c r="M192" s="26"/>
      <c r="N192" s="27"/>
    </row>
    <row r="194" spans="2:16" x14ac:dyDescent="0.3">
      <c r="B194" s="114" t="s">
        <v>773</v>
      </c>
      <c r="K194" s="114"/>
      <c r="L194" s="211" t="s">
        <v>802</v>
      </c>
      <c r="M194" s="114" t="s">
        <v>772</v>
      </c>
      <c r="N194" s="2"/>
    </row>
    <row r="195" spans="2:16" x14ac:dyDescent="0.3">
      <c r="B195" s="15" t="s">
        <v>832</v>
      </c>
      <c r="C195" s="29"/>
      <c r="D195" s="30"/>
      <c r="E195" s="30"/>
      <c r="F195" s="30"/>
      <c r="G195" s="29"/>
      <c r="H195" s="15"/>
      <c r="I195" s="29"/>
      <c r="J195" s="29"/>
      <c r="K195" s="29" t="s">
        <v>766</v>
      </c>
      <c r="L195" s="29"/>
      <c r="M195" s="30"/>
      <c r="N195" s="30"/>
    </row>
    <row r="196" spans="2:16" x14ac:dyDescent="0.3">
      <c r="B196" s="5" t="s">
        <v>754</v>
      </c>
      <c r="C196" s="5"/>
      <c r="D196" s="5"/>
      <c r="E196" s="5"/>
      <c r="F196" s="5"/>
      <c r="G196" s="5"/>
      <c r="H196" s="5"/>
      <c r="I196" s="5"/>
      <c r="J196" s="5"/>
      <c r="K196" s="5" t="s">
        <v>752</v>
      </c>
      <c r="L196" s="5"/>
      <c r="M196" s="5"/>
      <c r="N196" s="5"/>
    </row>
    <row r="197" spans="2:16" x14ac:dyDescent="0.3">
      <c r="B197" s="5"/>
      <c r="C197" s="5"/>
      <c r="D197" s="5"/>
      <c r="E197" s="5"/>
      <c r="F197" s="5"/>
      <c r="G197" s="5"/>
      <c r="H197" s="5"/>
      <c r="I197" s="5"/>
      <c r="J197" s="5"/>
      <c r="K197" s="5"/>
      <c r="L197" s="5"/>
      <c r="M197" s="5"/>
      <c r="N197" s="5"/>
      <c r="P197" s="120" t="str">
        <f>"V1: "&amp;$J$13</f>
        <v>V1: 2^1kap-met koeling</v>
      </c>
    </row>
    <row r="198" spans="2:16" x14ac:dyDescent="0.3">
      <c r="B198" s="5"/>
      <c r="C198" s="5"/>
      <c r="D198" s="5"/>
      <c r="E198" s="5"/>
      <c r="F198" s="5"/>
      <c r="G198" s="5"/>
      <c r="H198" s="5"/>
      <c r="I198" s="5"/>
      <c r="J198" s="5"/>
      <c r="K198" s="5"/>
      <c r="L198" s="5"/>
      <c r="M198" s="5"/>
      <c r="N198" s="5"/>
      <c r="P198" s="120" t="str">
        <f>"V2: "&amp;$K$13</f>
        <v>V2: 2^1kap - zonder koeling TOjuli 3,51</v>
      </c>
    </row>
    <row r="199" spans="2:16" x14ac:dyDescent="0.3">
      <c r="B199" s="5"/>
      <c r="C199" s="5"/>
      <c r="D199" s="5"/>
      <c r="E199" s="5"/>
      <c r="F199" s="5"/>
      <c r="G199" s="5"/>
      <c r="H199" s="5"/>
      <c r="I199" s="5"/>
      <c r="J199" s="5"/>
      <c r="K199" s="5"/>
      <c r="L199" s="5"/>
      <c r="M199" s="5"/>
      <c r="N199" s="5"/>
      <c r="P199" s="120" t="str">
        <f>"V3: "&amp;$L$13</f>
        <v>V3: 2^1kap - zonder koeling TOjuli 3,51 - met buitenzonwering op West Excl deuren</v>
      </c>
    </row>
    <row r="200" spans="2:16" x14ac:dyDescent="0.3">
      <c r="B200" s="5"/>
      <c r="C200" s="5"/>
      <c r="D200" s="5"/>
      <c r="E200" s="5"/>
      <c r="F200" s="5"/>
      <c r="G200" s="5"/>
      <c r="H200" s="5"/>
      <c r="I200" s="5"/>
      <c r="J200" s="5"/>
      <c r="K200" s="5"/>
      <c r="L200" s="5"/>
      <c r="M200" s="5"/>
      <c r="N200" s="5"/>
      <c r="P200" s="238" t="str">
        <f>"V4: "&amp;$M$13</f>
        <v>V4: 2^1kap - zonder koeling TOjuli 3,51 - met buitenzonwering op West incl deuren binnenzonwering</v>
      </c>
    </row>
    <row r="201" spans="2:16" x14ac:dyDescent="0.3">
      <c r="B201" s="5"/>
      <c r="C201" s="5"/>
      <c r="D201" s="5"/>
      <c r="E201" s="5"/>
      <c r="F201" s="5"/>
      <c r="G201" s="5"/>
      <c r="H201" s="5"/>
      <c r="I201" s="5"/>
      <c r="J201" s="5"/>
      <c r="K201" s="5"/>
      <c r="L201" s="5"/>
      <c r="M201" s="5"/>
      <c r="N201" s="5"/>
    </row>
    <row r="202" spans="2:16" x14ac:dyDescent="0.3">
      <c r="B202" s="5"/>
      <c r="C202" s="5"/>
      <c r="D202" s="5"/>
      <c r="E202" s="5"/>
      <c r="F202" s="5"/>
      <c r="G202" s="5"/>
      <c r="H202" s="5"/>
      <c r="I202" s="5"/>
      <c r="J202" s="5"/>
      <c r="K202" s="5"/>
      <c r="L202" s="5"/>
      <c r="M202" s="5"/>
      <c r="N202" s="5"/>
    </row>
    <row r="203" spans="2:16" x14ac:dyDescent="0.3">
      <c r="B203" s="5"/>
      <c r="C203" s="5"/>
      <c r="D203" s="5"/>
      <c r="E203" s="5"/>
      <c r="F203" s="5"/>
      <c r="G203" s="5"/>
      <c r="H203" s="5"/>
      <c r="I203" s="5"/>
      <c r="J203" s="5"/>
      <c r="K203" s="5"/>
      <c r="L203" s="5"/>
      <c r="M203" s="5"/>
      <c r="N203" s="5"/>
    </row>
    <row r="204" spans="2:16" x14ac:dyDescent="0.3">
      <c r="B204" s="5"/>
      <c r="C204" s="5"/>
      <c r="D204" s="5"/>
      <c r="E204" s="5"/>
      <c r="F204" s="5"/>
      <c r="G204" s="5"/>
      <c r="H204" s="5"/>
      <c r="I204" s="5"/>
      <c r="J204" s="5"/>
      <c r="K204" s="5"/>
      <c r="L204" s="5"/>
      <c r="M204" s="5"/>
      <c r="N204" s="5"/>
    </row>
    <row r="205" spans="2:16" x14ac:dyDescent="0.3">
      <c r="B205" s="5"/>
      <c r="C205" s="5"/>
      <c r="D205" s="5"/>
      <c r="E205" s="5"/>
      <c r="F205" s="5"/>
      <c r="G205" s="5"/>
      <c r="H205" s="5"/>
      <c r="I205" s="5"/>
      <c r="J205" s="5"/>
      <c r="K205" s="5"/>
      <c r="L205" s="5"/>
      <c r="M205" s="5"/>
      <c r="N205" s="5"/>
    </row>
    <row r="206" spans="2:16" x14ac:dyDescent="0.3">
      <c r="B206" s="5"/>
      <c r="C206" s="5"/>
      <c r="D206" s="5"/>
      <c r="E206" s="5"/>
      <c r="F206" s="5"/>
      <c r="G206" s="5"/>
      <c r="H206" s="5"/>
      <c r="I206" s="5"/>
      <c r="J206" s="5"/>
      <c r="K206" s="5"/>
      <c r="L206" s="5"/>
      <c r="M206" s="5"/>
      <c r="N206" s="5"/>
    </row>
    <row r="207" spans="2:16" x14ac:dyDescent="0.3">
      <c r="B207" s="5"/>
      <c r="C207" s="5"/>
      <c r="D207" s="5"/>
      <c r="E207" s="5"/>
      <c r="F207" s="5"/>
      <c r="G207" s="5"/>
      <c r="H207" s="5"/>
      <c r="I207" s="5"/>
      <c r="J207" s="5"/>
      <c r="K207" s="5"/>
      <c r="L207" s="5"/>
      <c r="M207" s="5"/>
      <c r="N207" s="5"/>
    </row>
    <row r="208" spans="2:16" x14ac:dyDescent="0.3">
      <c r="B208" s="5"/>
      <c r="C208" s="5"/>
      <c r="D208" s="5"/>
      <c r="E208" s="5"/>
      <c r="F208" s="5"/>
      <c r="G208" s="5"/>
      <c r="H208" s="5"/>
      <c r="I208" s="5"/>
      <c r="J208" s="5"/>
      <c r="K208" s="5"/>
      <c r="L208" s="5"/>
      <c r="M208" s="5"/>
      <c r="N208" s="5"/>
    </row>
    <row r="209" spans="2:16" x14ac:dyDescent="0.3">
      <c r="B209" s="5"/>
      <c r="C209" s="5"/>
      <c r="D209" s="5"/>
      <c r="E209" s="5"/>
      <c r="F209" s="5"/>
      <c r="G209" s="5"/>
      <c r="H209" s="5"/>
      <c r="I209" s="5"/>
      <c r="J209" s="5"/>
      <c r="K209" s="5"/>
      <c r="L209" s="5"/>
      <c r="M209" s="5"/>
      <c r="N209" s="5"/>
    </row>
    <row r="210" spans="2:16" x14ac:dyDescent="0.3">
      <c r="B210" s="5"/>
      <c r="C210" s="5"/>
      <c r="D210" s="5"/>
      <c r="E210" s="5"/>
      <c r="F210" s="5"/>
      <c r="G210" s="5"/>
      <c r="H210" s="5"/>
      <c r="I210" s="5"/>
      <c r="J210" s="5"/>
      <c r="K210" s="5"/>
      <c r="L210" s="5"/>
      <c r="M210" s="5"/>
      <c r="N210" s="5"/>
    </row>
    <row r="211" spans="2:16" x14ac:dyDescent="0.3">
      <c r="B211" s="5"/>
      <c r="C211" s="5"/>
      <c r="D211" s="5"/>
      <c r="E211" s="5"/>
      <c r="F211" s="5"/>
      <c r="G211" s="5"/>
      <c r="H211" s="5"/>
      <c r="I211" s="5"/>
      <c r="J211" s="5"/>
      <c r="K211" s="5"/>
      <c r="L211" s="5"/>
      <c r="M211" s="5"/>
      <c r="N211" s="5"/>
    </row>
    <row r="212" spans="2:16" x14ac:dyDescent="0.3">
      <c r="B212" s="5" t="s">
        <v>753</v>
      </c>
      <c r="C212" s="5"/>
      <c r="D212" s="5"/>
      <c r="E212" s="5"/>
      <c r="F212" s="5"/>
      <c r="G212" s="5"/>
      <c r="H212" s="5"/>
      <c r="I212" s="5"/>
      <c r="J212" s="5"/>
      <c r="K212" s="5" t="s">
        <v>752</v>
      </c>
      <c r="L212" s="5"/>
      <c r="M212" s="5"/>
      <c r="N212" s="5"/>
    </row>
    <row r="213" spans="2:16" x14ac:dyDescent="0.3">
      <c r="B213" s="5"/>
      <c r="C213" s="5"/>
      <c r="D213" s="5"/>
      <c r="E213" s="5"/>
      <c r="F213" s="5"/>
      <c r="G213" s="5"/>
      <c r="H213" s="5"/>
      <c r="I213" s="5"/>
      <c r="J213" s="5"/>
      <c r="K213" s="5"/>
      <c r="L213" s="5"/>
      <c r="M213" s="5"/>
      <c r="N213" s="5"/>
      <c r="P213" s="120" t="str">
        <f>"V1: "&amp;$J$13</f>
        <v>V1: 2^1kap-met koeling</v>
      </c>
    </row>
    <row r="214" spans="2:16" x14ac:dyDescent="0.3">
      <c r="B214" s="5"/>
      <c r="C214" s="5"/>
      <c r="D214" s="5"/>
      <c r="E214" s="5"/>
      <c r="F214" s="5"/>
      <c r="G214" s="5"/>
      <c r="H214" s="5"/>
      <c r="I214" s="5"/>
      <c r="J214" s="5"/>
      <c r="K214" s="5"/>
      <c r="L214" s="5"/>
      <c r="M214" s="5"/>
      <c r="N214" s="5"/>
      <c r="P214" s="120" t="str">
        <f>"V2: "&amp;$K$13</f>
        <v>V2: 2^1kap - zonder koeling TOjuli 3,51</v>
      </c>
    </row>
    <row r="215" spans="2:16" x14ac:dyDescent="0.3">
      <c r="B215" s="5"/>
      <c r="C215" s="5"/>
      <c r="D215" s="5"/>
      <c r="E215" s="5"/>
      <c r="F215" s="5"/>
      <c r="G215" s="5"/>
      <c r="H215" s="5"/>
      <c r="I215" s="5"/>
      <c r="J215" s="5"/>
      <c r="K215" s="5"/>
      <c r="L215" s="5"/>
      <c r="M215" s="5"/>
      <c r="N215" s="5"/>
      <c r="P215" s="120" t="str">
        <f>"V3: "&amp;$L$13</f>
        <v>V3: 2^1kap - zonder koeling TOjuli 3,51 - met buitenzonwering op West Excl deuren</v>
      </c>
    </row>
    <row r="216" spans="2:16" x14ac:dyDescent="0.3">
      <c r="B216" s="5"/>
      <c r="C216" s="5"/>
      <c r="D216" s="5"/>
      <c r="E216" s="5"/>
      <c r="F216" s="5"/>
      <c r="G216" s="5"/>
      <c r="H216" s="5"/>
      <c r="I216" s="5"/>
      <c r="J216" s="5"/>
      <c r="K216" s="5"/>
      <c r="L216" s="5"/>
      <c r="M216" s="5"/>
      <c r="N216" s="5"/>
      <c r="P216" s="238" t="str">
        <f>"V4: "&amp;$M$13</f>
        <v>V4: 2^1kap - zonder koeling TOjuli 3,51 - met buitenzonwering op West incl deuren binnenzonwering</v>
      </c>
    </row>
    <row r="217" spans="2:16" x14ac:dyDescent="0.3">
      <c r="B217" s="5"/>
      <c r="C217" s="5"/>
      <c r="D217" s="5"/>
      <c r="E217" s="5"/>
      <c r="F217" s="5"/>
      <c r="G217" s="5"/>
      <c r="H217" s="5"/>
      <c r="I217" s="5"/>
      <c r="J217" s="5"/>
      <c r="K217" s="5"/>
      <c r="L217" s="5"/>
      <c r="M217" s="5"/>
      <c r="N217" s="5"/>
    </row>
    <row r="218" spans="2:16" x14ac:dyDescent="0.3">
      <c r="B218" s="5"/>
      <c r="C218" s="5"/>
      <c r="D218" s="5"/>
      <c r="E218" s="5"/>
      <c r="F218" s="5"/>
      <c r="G218" s="5"/>
      <c r="H218" s="5"/>
      <c r="I218" s="5"/>
      <c r="J218" s="5"/>
      <c r="K218" s="5"/>
      <c r="L218" s="5"/>
      <c r="M218" s="5"/>
      <c r="N218" s="5"/>
    </row>
    <row r="219" spans="2:16" x14ac:dyDescent="0.3">
      <c r="B219" s="5"/>
      <c r="C219" s="5"/>
      <c r="D219" s="5"/>
      <c r="E219" s="5"/>
      <c r="F219" s="5"/>
      <c r="G219" s="5"/>
      <c r="H219" s="5"/>
      <c r="I219" s="5"/>
      <c r="J219" s="5"/>
      <c r="K219" s="5"/>
      <c r="L219" s="5"/>
      <c r="M219" s="5"/>
      <c r="N219" s="5"/>
    </row>
    <row r="220" spans="2:16" x14ac:dyDescent="0.3">
      <c r="B220" s="5"/>
      <c r="C220" s="5"/>
      <c r="D220" s="5"/>
      <c r="E220" s="5"/>
      <c r="F220" s="5"/>
      <c r="G220" s="5"/>
      <c r="H220" s="5"/>
      <c r="I220" s="5"/>
      <c r="J220" s="5"/>
      <c r="K220" s="5"/>
      <c r="L220" s="5"/>
      <c r="M220" s="5"/>
      <c r="N220" s="5"/>
    </row>
    <row r="221" spans="2:16" x14ac:dyDescent="0.3">
      <c r="B221" s="5"/>
      <c r="C221" s="5"/>
      <c r="D221" s="5"/>
      <c r="E221" s="5"/>
      <c r="F221" s="5"/>
      <c r="G221" s="5"/>
      <c r="H221" s="5"/>
      <c r="I221" s="5"/>
      <c r="J221" s="5"/>
      <c r="K221" s="5"/>
      <c r="L221" s="5"/>
      <c r="M221" s="5"/>
      <c r="N221" s="5"/>
    </row>
    <row r="222" spans="2:16" x14ac:dyDescent="0.3">
      <c r="B222" s="5"/>
      <c r="C222" s="5"/>
      <c r="D222" s="5"/>
      <c r="E222" s="5"/>
      <c r="F222" s="5"/>
      <c r="G222" s="5"/>
      <c r="H222" s="5"/>
      <c r="I222" s="5"/>
      <c r="J222" s="5"/>
      <c r="K222" s="5"/>
      <c r="L222" s="5"/>
      <c r="M222" s="5"/>
      <c r="N222" s="5"/>
    </row>
    <row r="223" spans="2:16" x14ac:dyDescent="0.3">
      <c r="B223" s="5"/>
      <c r="C223" s="5"/>
      <c r="D223" s="5"/>
      <c r="E223" s="5"/>
      <c r="F223" s="5"/>
      <c r="G223" s="5"/>
      <c r="H223" s="5"/>
      <c r="I223" s="5"/>
      <c r="J223" s="5"/>
      <c r="K223" s="5"/>
      <c r="L223" s="5"/>
      <c r="M223" s="5"/>
      <c r="N223" s="5"/>
    </row>
    <row r="224" spans="2:16" x14ac:dyDescent="0.3">
      <c r="B224" s="5"/>
      <c r="C224" s="5"/>
      <c r="D224" s="5"/>
      <c r="E224" s="5"/>
      <c r="F224" s="5"/>
      <c r="G224" s="5"/>
      <c r="H224" s="5"/>
      <c r="I224" s="5"/>
      <c r="J224" s="5"/>
      <c r="K224" s="5"/>
      <c r="L224" s="5"/>
      <c r="M224" s="5"/>
      <c r="N224" s="5"/>
    </row>
    <row r="225" spans="2:16" x14ac:dyDescent="0.3">
      <c r="B225" s="5"/>
      <c r="C225" s="5"/>
      <c r="D225" s="5"/>
      <c r="E225" s="5"/>
      <c r="F225" s="5"/>
      <c r="G225" s="5"/>
      <c r="H225" s="5"/>
      <c r="I225" s="5"/>
      <c r="J225" s="5"/>
      <c r="K225" s="5"/>
      <c r="L225" s="5"/>
      <c r="M225" s="5"/>
      <c r="N225" s="5"/>
    </row>
    <row r="226" spans="2:16" x14ac:dyDescent="0.3">
      <c r="B226" s="5"/>
      <c r="C226" s="5"/>
      <c r="D226" s="5"/>
      <c r="E226" s="5"/>
      <c r="F226" s="5"/>
      <c r="G226" s="5"/>
      <c r="H226" s="5"/>
      <c r="I226" s="5"/>
      <c r="J226" s="5"/>
      <c r="K226" s="5"/>
      <c r="L226" s="5"/>
      <c r="M226" s="5"/>
      <c r="N226" s="5"/>
    </row>
    <row r="227" spans="2:16" x14ac:dyDescent="0.3">
      <c r="B227" s="5"/>
      <c r="C227" s="5"/>
      <c r="D227" s="5"/>
      <c r="E227" s="5"/>
      <c r="F227" s="5"/>
      <c r="G227" s="5"/>
      <c r="H227" s="5"/>
      <c r="I227" s="5"/>
      <c r="J227" s="5"/>
      <c r="K227" s="5"/>
      <c r="L227" s="5"/>
      <c r="M227" s="5"/>
      <c r="N227" s="5"/>
    </row>
    <row r="228" spans="2:16" x14ac:dyDescent="0.3">
      <c r="B228" s="5" t="s">
        <v>755</v>
      </c>
      <c r="C228" s="5"/>
      <c r="D228" s="5"/>
      <c r="E228" s="5"/>
      <c r="F228" s="5"/>
      <c r="G228" s="5"/>
      <c r="H228" s="5"/>
      <c r="I228" s="5"/>
      <c r="J228" s="5"/>
      <c r="K228" s="5"/>
      <c r="L228" s="5"/>
      <c r="M228" s="5"/>
      <c r="N228" s="5"/>
    </row>
    <row r="229" spans="2:16" x14ac:dyDescent="0.3">
      <c r="B229" s="5"/>
      <c r="C229" s="5"/>
      <c r="D229" s="5"/>
      <c r="E229" s="5"/>
      <c r="F229" s="5"/>
      <c r="G229" s="5"/>
      <c r="H229" s="5"/>
      <c r="I229" s="179" t="s">
        <v>759</v>
      </c>
      <c r="J229" s="175"/>
      <c r="K229" s="175"/>
      <c r="L229" s="175"/>
      <c r="M229" s="175"/>
      <c r="N229" s="176"/>
      <c r="P229" s="120" t="str">
        <f>"V1: "&amp;$J$13</f>
        <v>V1: 2^1kap-met koeling</v>
      </c>
    </row>
    <row r="230" spans="2:16" x14ac:dyDescent="0.3">
      <c r="B230" s="5"/>
      <c r="C230" s="5"/>
      <c r="D230" s="5"/>
      <c r="E230" s="5"/>
      <c r="F230" s="5"/>
      <c r="G230" s="5"/>
      <c r="H230" s="5"/>
      <c r="I230" s="177"/>
      <c r="J230" s="5"/>
      <c r="K230" s="5"/>
      <c r="L230" s="5"/>
      <c r="M230" s="5"/>
      <c r="N230" s="24"/>
      <c r="P230" s="120" t="str">
        <f>"V2: "&amp;$K$13</f>
        <v>V2: 2^1kap - zonder koeling TOjuli 3,51</v>
      </c>
    </row>
    <row r="231" spans="2:16" x14ac:dyDescent="0.3">
      <c r="B231" s="5"/>
      <c r="C231" s="5"/>
      <c r="D231" s="5"/>
      <c r="E231" s="5"/>
      <c r="F231" s="5"/>
      <c r="G231" s="5"/>
      <c r="H231" s="5"/>
      <c r="I231" s="177" t="s">
        <v>835</v>
      </c>
      <c r="J231" s="5"/>
      <c r="K231" s="5"/>
      <c r="L231" s="5"/>
      <c r="M231" s="5"/>
      <c r="N231" s="24"/>
      <c r="P231" s="120" t="str">
        <f>"V3: "&amp;$L$13</f>
        <v>V3: 2^1kap - zonder koeling TOjuli 3,51 - met buitenzonwering op West Excl deuren</v>
      </c>
    </row>
    <row r="232" spans="2:16" x14ac:dyDescent="0.3">
      <c r="B232" s="5"/>
      <c r="C232" s="5"/>
      <c r="D232" s="5"/>
      <c r="E232" s="5"/>
      <c r="F232" s="5"/>
      <c r="G232" s="5"/>
      <c r="H232" s="5"/>
      <c r="I232" s="23" t="s">
        <v>784</v>
      </c>
      <c r="J232" s="5"/>
      <c r="K232" s="5"/>
      <c r="L232" s="5"/>
      <c r="M232" s="5"/>
      <c r="N232" s="24"/>
      <c r="P232" s="238" t="str">
        <f>"V4: "&amp;$M$13</f>
        <v>V4: 2^1kap - zonder koeling TOjuli 3,51 - met buitenzonwering op West incl deuren binnenzonwering</v>
      </c>
    </row>
    <row r="233" spans="2:16" x14ac:dyDescent="0.3">
      <c r="B233" s="5"/>
      <c r="C233" s="5"/>
      <c r="D233" s="5"/>
      <c r="E233" s="5"/>
      <c r="F233" s="5"/>
      <c r="G233" s="5"/>
      <c r="H233" s="5"/>
      <c r="I233" s="23" t="s">
        <v>761</v>
      </c>
      <c r="J233" s="5"/>
      <c r="K233" s="5"/>
      <c r="L233" s="5"/>
      <c r="M233" s="5"/>
      <c r="N233" s="24"/>
    </row>
    <row r="234" spans="2:16" x14ac:dyDescent="0.3">
      <c r="B234" s="5"/>
      <c r="C234" s="5"/>
      <c r="D234" s="5"/>
      <c r="E234" s="5"/>
      <c r="F234" s="5"/>
      <c r="G234" s="5"/>
      <c r="H234" s="5"/>
      <c r="I234" s="177" t="s">
        <v>762</v>
      </c>
      <c r="J234" s="5"/>
      <c r="K234" s="5"/>
      <c r="L234" s="5"/>
      <c r="M234" s="5"/>
      <c r="N234" s="24"/>
    </row>
    <row r="235" spans="2:16" x14ac:dyDescent="0.3">
      <c r="B235" s="5"/>
      <c r="C235" s="5"/>
      <c r="D235" s="5"/>
      <c r="E235" s="5"/>
      <c r="F235" s="5"/>
      <c r="G235" s="5"/>
      <c r="H235" s="5"/>
      <c r="I235" s="23"/>
      <c r="J235" s="5"/>
      <c r="K235" s="5"/>
      <c r="L235" s="5"/>
      <c r="M235" s="5"/>
      <c r="N235" s="24"/>
    </row>
    <row r="236" spans="2:16" x14ac:dyDescent="0.3">
      <c r="B236" s="5"/>
      <c r="C236" s="5"/>
      <c r="D236" s="5"/>
      <c r="E236" s="5"/>
      <c r="F236" s="5"/>
      <c r="G236" s="5"/>
      <c r="H236" s="5"/>
      <c r="I236" s="178" t="s">
        <v>763</v>
      </c>
      <c r="J236" s="5"/>
      <c r="K236" s="5"/>
      <c r="L236" s="5"/>
      <c r="M236" s="5"/>
      <c r="N236" s="24"/>
    </row>
    <row r="237" spans="2:16" x14ac:dyDescent="0.3">
      <c r="B237" s="5"/>
      <c r="C237" s="5"/>
      <c r="D237" s="5"/>
      <c r="E237" s="5"/>
      <c r="F237" s="5"/>
      <c r="G237" s="5"/>
      <c r="H237" s="5"/>
      <c r="I237" s="23" t="s">
        <v>756</v>
      </c>
      <c r="J237" s="5"/>
      <c r="K237" s="5"/>
      <c r="L237" s="5"/>
      <c r="M237" s="5"/>
      <c r="N237" s="24"/>
    </row>
    <row r="238" spans="2:16" x14ac:dyDescent="0.3">
      <c r="B238" s="5"/>
      <c r="C238" s="5"/>
      <c r="D238" s="5"/>
      <c r="E238" s="5"/>
      <c r="F238" s="5"/>
      <c r="G238" s="5"/>
      <c r="H238" s="5"/>
      <c r="I238" s="178" t="s">
        <v>764</v>
      </c>
      <c r="J238" s="5"/>
      <c r="K238" s="5"/>
      <c r="L238" s="5"/>
      <c r="M238" s="5"/>
      <c r="N238" s="24"/>
    </row>
    <row r="239" spans="2:16" x14ac:dyDescent="0.3">
      <c r="B239" s="5"/>
      <c r="C239" s="5"/>
      <c r="D239" s="5"/>
      <c r="E239" s="5"/>
      <c r="F239" s="5"/>
      <c r="G239" s="5"/>
      <c r="H239" s="5"/>
      <c r="I239" s="23" t="s">
        <v>757</v>
      </c>
      <c r="J239" s="5"/>
      <c r="K239" s="5"/>
      <c r="L239" s="5"/>
      <c r="M239" s="5"/>
      <c r="N239" s="24"/>
    </row>
    <row r="240" spans="2:16" x14ac:dyDescent="0.3">
      <c r="B240" s="5"/>
      <c r="C240" s="5"/>
      <c r="D240" s="5"/>
      <c r="E240" s="5"/>
      <c r="F240" s="5"/>
      <c r="G240" s="5"/>
      <c r="H240" s="5"/>
      <c r="I240" s="178" t="s">
        <v>765</v>
      </c>
      <c r="J240" s="5"/>
      <c r="K240" s="5"/>
      <c r="L240" s="5"/>
      <c r="M240" s="5"/>
      <c r="N240" s="24"/>
    </row>
    <row r="241" spans="2:15" x14ac:dyDescent="0.3">
      <c r="B241" s="5"/>
      <c r="C241" s="5"/>
      <c r="D241" s="5"/>
      <c r="E241" s="5"/>
      <c r="F241" s="5"/>
      <c r="G241" s="5"/>
      <c r="H241" s="5"/>
      <c r="I241" s="23" t="s">
        <v>760</v>
      </c>
      <c r="J241" s="5"/>
      <c r="K241" s="5"/>
      <c r="L241" s="5"/>
      <c r="M241" s="5"/>
      <c r="N241" s="24"/>
    </row>
    <row r="242" spans="2:15" x14ac:dyDescent="0.3">
      <c r="B242" s="5"/>
      <c r="C242" s="5"/>
      <c r="D242" s="5"/>
      <c r="E242" s="5"/>
      <c r="F242" s="5"/>
      <c r="G242" s="5"/>
      <c r="H242" s="5"/>
      <c r="I242" s="23" t="s">
        <v>758</v>
      </c>
      <c r="J242" s="5"/>
      <c r="K242" s="5"/>
      <c r="L242" s="5"/>
      <c r="M242" s="5"/>
      <c r="N242" s="24"/>
    </row>
    <row r="243" spans="2:15" x14ac:dyDescent="0.3">
      <c r="B243" s="5"/>
      <c r="C243" s="5"/>
      <c r="D243" s="5"/>
      <c r="E243" s="5"/>
      <c r="F243" s="5"/>
      <c r="G243" s="5"/>
      <c r="H243" s="5"/>
      <c r="I243" s="25" t="s">
        <v>785</v>
      </c>
      <c r="J243" s="26"/>
      <c r="K243" s="26"/>
      <c r="L243" s="26"/>
      <c r="M243" s="26"/>
      <c r="N243" s="27"/>
    </row>
    <row r="244" spans="2:15" x14ac:dyDescent="0.3">
      <c r="B244" s="5"/>
      <c r="C244" s="5"/>
      <c r="D244" s="5"/>
      <c r="E244" s="5"/>
      <c r="F244" s="5"/>
      <c r="G244" s="5"/>
      <c r="H244" s="5"/>
      <c r="I244" s="5"/>
      <c r="J244" s="5"/>
      <c r="K244" s="5"/>
      <c r="L244" s="5"/>
      <c r="M244" s="5"/>
      <c r="N244" s="5"/>
    </row>
    <row r="246" spans="2:15" x14ac:dyDescent="0.3">
      <c r="C246" t="s">
        <v>838</v>
      </c>
      <c r="I246" t="s">
        <v>259</v>
      </c>
      <c r="O246" t="s">
        <v>470</v>
      </c>
    </row>
    <row r="247" spans="2:15" x14ac:dyDescent="0.3">
      <c r="B247" s="208" t="str">
        <f t="shared" ref="B247:C250" si="3">I137</f>
        <v>V1:</v>
      </c>
      <c r="C247" s="100" t="str">
        <f t="shared" si="3"/>
        <v>met koeling</v>
      </c>
      <c r="H247" s="208" t="str">
        <f>B247</f>
        <v>V1:</v>
      </c>
      <c r="I247" s="100" t="str">
        <f>F144</f>
        <v>2^1kap-met koeling</v>
      </c>
    </row>
    <row r="248" spans="2:15" x14ac:dyDescent="0.3">
      <c r="B248" s="208" t="str">
        <f t="shared" si="3"/>
        <v>V2:</v>
      </c>
      <c r="C248" s="100" t="str">
        <f t="shared" si="3"/>
        <v>zonder koeling, geen zonw.</v>
      </c>
      <c r="H248" s="208" t="str">
        <f t="shared" ref="H248:H250" si="4">B248</f>
        <v>V2:</v>
      </c>
      <c r="I248" s="100" t="str">
        <f>F145</f>
        <v>2^1kap - zonder koeling TOjuli 3,51</v>
      </c>
    </row>
    <row r="249" spans="2:15" x14ac:dyDescent="0.3">
      <c r="B249" s="208" t="str">
        <f t="shared" si="3"/>
        <v>V3:</v>
      </c>
      <c r="C249" s="100" t="str">
        <f t="shared" si="3"/>
        <v>zonder koeling, zonw (excl.deuren)</v>
      </c>
      <c r="H249" s="208" t="str">
        <f t="shared" si="4"/>
        <v>V3:</v>
      </c>
      <c r="I249" s="100" t="str">
        <f>F146</f>
        <v>2^1kap - zonder koeling TOjuli 3,51 - met buitenzonwering op West Excl deuren</v>
      </c>
      <c r="O249" t="s">
        <v>470</v>
      </c>
    </row>
    <row r="250" spans="2:15" x14ac:dyDescent="0.3">
      <c r="B250" s="208" t="str">
        <f t="shared" si="3"/>
        <v>V4:</v>
      </c>
      <c r="C250" s="100" t="str">
        <f t="shared" si="3"/>
        <v>zonder koeling zonw (incl.deuren)</v>
      </c>
      <c r="H250" s="208" t="str">
        <f t="shared" si="4"/>
        <v>V4:</v>
      </c>
      <c r="I250" s="100" t="str">
        <f>F147</f>
        <v>2^1kap - zonder koeling TOjuli 3,51 - met buitenzonwering op West incl deuren binnenzonwering</v>
      </c>
      <c r="O250" t="s">
        <v>470</v>
      </c>
    </row>
    <row r="251" spans="2:15" x14ac:dyDescent="0.3">
      <c r="O251" t="s">
        <v>470</v>
      </c>
    </row>
    <row r="252" spans="2:15" x14ac:dyDescent="0.3">
      <c r="I252" s="237" t="s">
        <v>836</v>
      </c>
    </row>
    <row r="253" spans="2:15" x14ac:dyDescent="0.3">
      <c r="I253" s="237" t="s">
        <v>837</v>
      </c>
    </row>
  </sheetData>
  <sheetProtection algorithmName="SHA-512" hashValue="ZKvi5/jwJcZFSUdxsz+WdwNOhj4+ilg5zpI00MQ84sJO6KgMM6424e5zLD1AhAEBatw8JDCJ/nsBvfUwD2LfpA==" saltValue="1X1CPHXqCDNn5O1TcaZEZA==" spinCount="100000" sheet="1" objects="1" scenarios="1"/>
  <mergeCells count="10">
    <mergeCell ref="E6:H6"/>
    <mergeCell ref="E7:H7"/>
    <mergeCell ref="E8:H8"/>
    <mergeCell ref="E9:H9"/>
    <mergeCell ref="E10:H10"/>
    <mergeCell ref="J6:L6"/>
    <mergeCell ref="J7:L7"/>
    <mergeCell ref="J8:L8"/>
    <mergeCell ref="J9:L9"/>
    <mergeCell ref="J10:L10"/>
  </mergeCells>
  <phoneticPr fontId="6" type="noConversion"/>
  <conditionalFormatting sqref="J14:M17">
    <cfRule type="containsText" dxfId="11" priority="3" operator="containsText" text="te">
      <formula>NOT(ISERROR(SEARCH("te",J14)))</formula>
    </cfRule>
    <cfRule type="containsText" dxfId="10" priority="4" operator="containsText" text="te">
      <formula>NOT(ISERROR(SEARCH("te",J14)))</formula>
    </cfRule>
    <cfRule type="containsText" dxfId="9" priority="5" operator="containsText" text="voldoet">
      <formula>NOT(ISERROR(SEARCH("voldoet",J14)))</formula>
    </cfRule>
    <cfRule type="containsText" dxfId="8" priority="6" operator="containsText" text="te">
      <formula>NOT(ISERROR(SEARCH("te",J14)))</formula>
    </cfRule>
  </conditionalFormatting>
  <hyperlinks>
    <hyperlink ref="A1" location="'Start &amp; Help'!A1" display="Terug naar start" xr:uid="{263B991F-E74A-4CA6-A387-9E7C37FA2607}"/>
    <hyperlink ref="A5" location="ProjectGrafieken!A1" display="&lt;terug&gt;" xr:uid="{F1F21FE8-75F4-457A-95EF-B2F288F53EE0}"/>
    <hyperlink ref="A11" location="ProjectGrafieken!A1" display="&lt;terug&gt;" xr:uid="{745A094B-A252-4B2C-B5DD-65052CFD8E33}"/>
    <hyperlink ref="A19" location="ProjectGrafieken!A1" display="&lt;terug&gt;" xr:uid="{C755459C-D131-47CA-BEBD-A6841C85D879}"/>
    <hyperlink ref="A66" location="ProjectGrafieken!A1" display="&lt;terug&gt;" xr:uid="{AC134612-FE77-4DF9-9AD3-3864D1ABBA70}"/>
    <hyperlink ref="A83" location="ProjectGrafieken!A1" display="&lt;terug&gt;" xr:uid="{D8FD9079-84A8-4DE8-A84E-7EE274A7D549}"/>
    <hyperlink ref="A132" location="ProjectGrafieken!A1" display="&lt;terug&gt;" xr:uid="{5B994C38-7839-40E6-B0F2-F5EC16DD9EC9}"/>
    <hyperlink ref="A149" location="ProjectGrafieken!A1" display="&lt;terug&gt;" xr:uid="{F46E3AD4-2EE5-4EFE-A14D-8DCA0AE33D42}"/>
    <hyperlink ref="A173" location="ProjectGrafieken!A1" display="&lt;terug&gt;" xr:uid="{30E443E2-CD59-4AF0-AD5C-5992ED7170A9}"/>
  </hyperlinks>
  <pageMargins left="0.70866141732283472" right="0.70866141732283472" top="0.74803149606299213" bottom="0.74803149606299213" header="0.31496062992125984" footer="0.31496062992125984"/>
  <pageSetup paperSize="9" scale="68" fitToHeight="0" orientation="portrait" r:id="rId1"/>
  <rowBreaks count="3" manualBreakCount="3">
    <brk id="64" min="1" max="13" man="1"/>
    <brk id="130" min="1" max="13" man="1"/>
    <brk id="192" min="1" max="13" man="1"/>
  </rowBreaks>
  <colBreaks count="4" manualBreakCount="4">
    <brk id="1" max="1048575" man="1"/>
    <brk id="13" max="1048575" man="1"/>
    <brk id="23" max="1048575" man="1"/>
    <brk id="3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AF03-0E22-40BC-B635-9EB4CD0212AE}">
  <sheetPr>
    <tabColor rgb="FF9900CC"/>
  </sheetPr>
  <dimension ref="A1:AL121"/>
  <sheetViews>
    <sheetView showGridLines="0" zoomScale="70" zoomScaleNormal="70" zoomScaleSheetLayoutView="55" workbookViewId="0"/>
  </sheetViews>
  <sheetFormatPr defaultRowHeight="14.4" x14ac:dyDescent="0.3"/>
  <cols>
    <col min="1" max="1" width="10" bestFit="1" customWidth="1"/>
    <col min="2" max="2" width="40.6640625" customWidth="1"/>
    <col min="3" max="3" width="12.6640625" bestFit="1" customWidth="1"/>
    <col min="4" max="13" width="15.77734375" customWidth="1"/>
  </cols>
  <sheetData>
    <row r="1" spans="1:38" ht="45" customHeight="1" x14ac:dyDescent="0.75">
      <c r="A1" s="195" t="s">
        <v>637</v>
      </c>
      <c r="B1" s="96" t="s">
        <v>442</v>
      </c>
      <c r="C1" s="81"/>
      <c r="D1" s="81"/>
      <c r="E1" s="81"/>
      <c r="F1" s="81"/>
      <c r="G1" s="81"/>
      <c r="H1" s="81"/>
      <c r="I1" s="81"/>
      <c r="J1" s="81"/>
      <c r="K1" s="81"/>
      <c r="L1" s="81" t="s">
        <v>361</v>
      </c>
      <c r="M1" s="86"/>
      <c r="N1" s="86"/>
      <c r="O1" s="86"/>
      <c r="P1" s="86"/>
      <c r="Q1" s="86"/>
      <c r="R1" s="86"/>
      <c r="S1" s="86"/>
      <c r="T1" s="86"/>
      <c r="U1" s="86"/>
      <c r="V1" s="86"/>
      <c r="W1" s="86"/>
      <c r="X1" s="86"/>
      <c r="Y1" s="86"/>
      <c r="Z1" s="86"/>
      <c r="AA1" s="86"/>
      <c r="AB1" s="86"/>
      <c r="AC1" s="86"/>
      <c r="AD1" s="86"/>
      <c r="AE1" s="86"/>
      <c r="AF1" s="86"/>
      <c r="AG1" s="86"/>
      <c r="AH1" s="86"/>
      <c r="AI1" s="86"/>
      <c r="AJ1" s="86"/>
      <c r="AK1" s="86"/>
      <c r="AL1" s="86"/>
    </row>
    <row r="2" spans="1:38" s="95" customFormat="1" ht="18" customHeight="1" x14ac:dyDescent="0.35">
      <c r="B2" s="90" t="s">
        <v>168</v>
      </c>
      <c r="C2" s="84"/>
      <c r="D2" s="84"/>
      <c r="E2" s="84"/>
      <c r="F2" s="84"/>
      <c r="G2" s="84"/>
      <c r="H2" s="84"/>
      <c r="I2" s="84"/>
      <c r="J2" s="84"/>
      <c r="K2" s="84"/>
      <c r="L2" s="84" t="s">
        <v>439</v>
      </c>
      <c r="M2"/>
      <c r="N2"/>
      <c r="O2"/>
      <c r="P2"/>
      <c r="Q2"/>
      <c r="R2"/>
      <c r="S2"/>
      <c r="T2"/>
      <c r="U2"/>
      <c r="V2"/>
      <c r="W2"/>
      <c r="X2"/>
      <c r="Y2"/>
      <c r="Z2"/>
      <c r="AA2"/>
      <c r="AB2"/>
      <c r="AC2"/>
      <c r="AD2"/>
      <c r="AE2"/>
      <c r="AF2"/>
      <c r="AG2"/>
      <c r="AH2"/>
      <c r="AI2"/>
      <c r="AJ2"/>
      <c r="AK2"/>
      <c r="AL2"/>
    </row>
    <row r="3" spans="1:38" x14ac:dyDescent="0.3">
      <c r="B3" s="85"/>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row>
    <row r="4" spans="1:38" x14ac:dyDescent="0.3">
      <c r="B4" t="s">
        <v>169</v>
      </c>
      <c r="D4" s="5" t="str">
        <f>ProjectGrafieken!E6</f>
        <v>Voorbeeldwoning 2^1 kap</v>
      </c>
      <c r="E4" s="5"/>
      <c r="F4" s="5"/>
      <c r="G4" s="5"/>
      <c r="H4" s="5"/>
      <c r="I4" s="5"/>
      <c r="J4" s="5"/>
      <c r="K4" s="5"/>
      <c r="L4" s="5"/>
    </row>
    <row r="5" spans="1:38" x14ac:dyDescent="0.3">
      <c r="B5" t="s">
        <v>180</v>
      </c>
      <c r="D5" s="5" t="str">
        <f>ProjectGrafieken!J6</f>
        <v>TO-juli maatregelen zomercomfort</v>
      </c>
      <c r="E5" s="5"/>
      <c r="F5" s="5"/>
      <c r="G5" s="5"/>
      <c r="H5" s="5"/>
      <c r="I5" s="5"/>
      <c r="J5" s="5"/>
      <c r="K5" s="5"/>
      <c r="L5" s="5"/>
    </row>
    <row r="6" spans="1:38" x14ac:dyDescent="0.3">
      <c r="B6" s="15" t="s">
        <v>175</v>
      </c>
      <c r="C6" s="15" t="s">
        <v>213</v>
      </c>
      <c r="D6" s="15"/>
      <c r="E6" s="15"/>
      <c r="F6" s="15"/>
      <c r="G6" s="15"/>
      <c r="H6" s="15"/>
      <c r="I6" s="15"/>
      <c r="J6" s="15"/>
      <c r="K6" s="15"/>
      <c r="L6" s="15"/>
    </row>
    <row r="7" spans="1:38" x14ac:dyDescent="0.3">
      <c r="B7" t="s">
        <v>173</v>
      </c>
      <c r="D7" s="47" t="str">
        <f>ProjectGrafieken!E8</f>
        <v>V3.1</v>
      </c>
      <c r="E7" s="47" t="str">
        <f>D7</f>
        <v>V3.1</v>
      </c>
      <c r="F7" s="47" t="str">
        <f>E7</f>
        <v>V3.1</v>
      </c>
      <c r="G7" s="47" t="str">
        <f>F7</f>
        <v>V3.1</v>
      </c>
      <c r="H7" s="5"/>
      <c r="I7" s="5"/>
      <c r="J7" s="5"/>
      <c r="K7" s="5"/>
      <c r="L7" s="46"/>
      <c r="M7" s="13"/>
    </row>
    <row r="8" spans="1:38" x14ac:dyDescent="0.3">
      <c r="B8" s="80" t="s">
        <v>174</v>
      </c>
      <c r="C8" s="80" t="s">
        <v>237</v>
      </c>
      <c r="D8" s="163" t="str">
        <f>VOrgineel1!C4</f>
        <v>2^1kap-met koeling</v>
      </c>
      <c r="E8" s="5"/>
      <c r="F8" s="5"/>
      <c r="G8" s="5"/>
      <c r="H8" s="5"/>
      <c r="I8" s="5"/>
      <c r="J8" s="5"/>
      <c r="K8" s="5"/>
      <c r="L8" s="46"/>
      <c r="M8" s="13"/>
    </row>
    <row r="9" spans="1:38" x14ac:dyDescent="0.3">
      <c r="B9" s="80"/>
      <c r="C9" s="80" t="s">
        <v>238</v>
      </c>
      <c r="D9" s="163"/>
      <c r="E9" s="163" t="str">
        <f>VOrgineel2!C4</f>
        <v>2^1kap - zonder koeling TOjuli 3,51</v>
      </c>
      <c r="F9" s="163"/>
      <c r="G9" s="163"/>
      <c r="H9" s="5"/>
      <c r="I9" s="5"/>
      <c r="J9" s="5"/>
      <c r="K9" s="5"/>
      <c r="L9" s="46"/>
      <c r="M9" s="13"/>
    </row>
    <row r="10" spans="1:38" x14ac:dyDescent="0.3">
      <c r="B10" s="80"/>
      <c r="C10" s="80" t="s">
        <v>239</v>
      </c>
      <c r="D10" s="163"/>
      <c r="E10" s="5"/>
      <c r="F10" s="163" t="str">
        <f>VOrgineel3!C4</f>
        <v>2^1kap - zonder koeling TOjuli 3,51 - met buitenzonwering op West Excl deuren</v>
      </c>
      <c r="G10" s="163"/>
      <c r="H10" s="5"/>
      <c r="I10" s="5"/>
      <c r="J10" s="5"/>
      <c r="K10" s="5"/>
      <c r="L10" s="46"/>
      <c r="M10" s="13"/>
    </row>
    <row r="11" spans="1:38" x14ac:dyDescent="0.3">
      <c r="B11" s="80"/>
      <c r="C11" s="80" t="s">
        <v>240</v>
      </c>
      <c r="D11" s="163"/>
      <c r="E11" s="163"/>
      <c r="F11" s="163"/>
      <c r="G11" s="163" t="str">
        <f>VOrgineel4!C4</f>
        <v>2^1kap - zonder koeling TOjuli 3,51 - met buitenzonwering op West incl deuren binnenzonwering</v>
      </c>
      <c r="H11" s="5"/>
      <c r="I11" s="5"/>
      <c r="J11" s="5"/>
      <c r="K11" s="5"/>
      <c r="L11" s="46"/>
      <c r="M11" s="13"/>
    </row>
    <row r="12" spans="1:38" x14ac:dyDescent="0.3">
      <c r="B12" t="s">
        <v>795</v>
      </c>
      <c r="C12" s="80"/>
      <c r="D12" s="69">
        <f>VOrgineel1!C3</f>
        <v>45061</v>
      </c>
      <c r="E12" s="69">
        <f>VOrgineel2!C3</f>
        <v>45061</v>
      </c>
      <c r="F12" s="69">
        <f>VOrgineel3!C3</f>
        <v>45061</v>
      </c>
      <c r="G12" s="69">
        <f>VOrgineel4!C3</f>
        <v>45061</v>
      </c>
      <c r="H12" s="5"/>
      <c r="I12" s="5"/>
      <c r="J12" s="5"/>
      <c r="K12" s="5"/>
      <c r="L12" s="46"/>
      <c r="M12" s="13"/>
    </row>
    <row r="13" spans="1:38" x14ac:dyDescent="0.3">
      <c r="B13" s="15" t="s">
        <v>172</v>
      </c>
      <c r="C13" s="15"/>
      <c r="D13" s="44" t="str">
        <f>ProjectGrafieken!$I$7</f>
        <v>V1:</v>
      </c>
      <c r="E13" s="44" t="str">
        <f>ProjectGrafieken!$I$8</f>
        <v>V2:</v>
      </c>
      <c r="F13" s="44" t="str">
        <f>ProjectGrafieken!$I$9</f>
        <v>V3:</v>
      </c>
      <c r="G13" s="44" t="str">
        <f>ProjectGrafieken!$I$10</f>
        <v>V4:</v>
      </c>
      <c r="H13" s="44"/>
      <c r="I13" s="44"/>
      <c r="J13" s="44"/>
      <c r="K13" s="44"/>
      <c r="L13" s="68"/>
      <c r="M13" s="13"/>
    </row>
    <row r="14" spans="1:38" x14ac:dyDescent="0.3">
      <c r="B14" t="s">
        <v>212</v>
      </c>
      <c r="C14" t="s">
        <v>237</v>
      </c>
      <c r="D14" s="164" t="str">
        <f>ProjectGrafieken!J7</f>
        <v>met koeling</v>
      </c>
      <c r="E14" s="5"/>
      <c r="F14" s="5"/>
      <c r="G14" s="5"/>
      <c r="H14" s="47"/>
      <c r="I14" s="47"/>
      <c r="J14" s="5"/>
      <c r="K14" s="5"/>
      <c r="L14" s="5"/>
    </row>
    <row r="15" spans="1:38" x14ac:dyDescent="0.3">
      <c r="C15" t="s">
        <v>238</v>
      </c>
      <c r="D15" s="164"/>
      <c r="E15" s="164" t="str">
        <f>ProjectGrafieken!J8</f>
        <v>zonder koeling, geen zonw.</v>
      </c>
      <c r="F15" s="164"/>
      <c r="G15" s="164"/>
      <c r="H15" s="47"/>
      <c r="I15" s="47"/>
      <c r="J15" s="5"/>
      <c r="K15" s="5"/>
      <c r="L15" s="5"/>
    </row>
    <row r="16" spans="1:38" x14ac:dyDescent="0.3">
      <c r="C16" t="s">
        <v>239</v>
      </c>
      <c r="D16" s="164"/>
      <c r="E16" s="164"/>
      <c r="F16" s="164" t="str">
        <f>ProjectGrafieken!J9</f>
        <v>zonder koeling, zonw (excl.deuren)</v>
      </c>
      <c r="G16" s="164"/>
      <c r="H16" s="47"/>
      <c r="I16" s="47"/>
      <c r="J16" s="5"/>
      <c r="K16" s="5"/>
      <c r="L16" s="5"/>
    </row>
    <row r="17" spans="1:12" x14ac:dyDescent="0.3">
      <c r="C17" t="s">
        <v>240</v>
      </c>
      <c r="D17" s="164"/>
      <c r="E17" s="164"/>
      <c r="F17" s="164"/>
      <c r="G17" s="164" t="str">
        <f>ProjectGrafieken!J10</f>
        <v>zonder koeling zonw (incl.deuren)</v>
      </c>
      <c r="H17" s="47"/>
      <c r="I17" s="47"/>
      <c r="J17" s="5"/>
      <c r="K17" s="5"/>
      <c r="L17" s="5"/>
    </row>
    <row r="18" spans="1:12" x14ac:dyDescent="0.3">
      <c r="B18" s="15" t="s">
        <v>222</v>
      </c>
      <c r="C18" s="15"/>
      <c r="D18" s="44" t="str">
        <f>ProjectGrafieken!$I$7</f>
        <v>V1:</v>
      </c>
      <c r="E18" s="44" t="str">
        <f>ProjectGrafieken!$I$8</f>
        <v>V2:</v>
      </c>
      <c r="F18" s="44" t="str">
        <f>ProjectGrafieken!$I$9</f>
        <v>V3:</v>
      </c>
      <c r="G18" s="44" t="str">
        <f>ProjectGrafieken!$I$10</f>
        <v>V4:</v>
      </c>
      <c r="H18" s="44"/>
      <c r="I18" s="44"/>
      <c r="J18" s="44"/>
      <c r="K18" s="44"/>
      <c r="L18" s="44"/>
    </row>
    <row r="19" spans="1:12" x14ac:dyDescent="0.3">
      <c r="B19" t="s">
        <v>182</v>
      </c>
      <c r="C19" t="s">
        <v>198</v>
      </c>
      <c r="D19" s="48">
        <f>VOrgineel1!C13</f>
        <v>246</v>
      </c>
      <c r="E19" s="48">
        <f>VOrgineel2!C13</f>
        <v>246</v>
      </c>
      <c r="F19" s="48">
        <f>VOrgineel3!C13</f>
        <v>246</v>
      </c>
      <c r="G19" s="48">
        <f>VOrgineel4!C13</f>
        <v>246</v>
      </c>
      <c r="H19" s="48"/>
      <c r="I19" s="48"/>
      <c r="J19" s="5"/>
      <c r="K19" s="5"/>
      <c r="L19" s="5"/>
    </row>
    <row r="20" spans="1:12" x14ac:dyDescent="0.3">
      <c r="B20" t="s">
        <v>183</v>
      </c>
      <c r="C20" t="s">
        <v>198</v>
      </c>
      <c r="D20" s="48">
        <f>VOrgineel1!C14</f>
        <v>395.76</v>
      </c>
      <c r="E20" s="48">
        <f>VOrgineel2!C14</f>
        <v>395.76</v>
      </c>
      <c r="F20" s="48">
        <f>VOrgineel3!C14</f>
        <v>395.76</v>
      </c>
      <c r="G20" s="48">
        <f>VOrgineel4!C14</f>
        <v>395.76</v>
      </c>
      <c r="H20" s="48"/>
      <c r="I20" s="48"/>
      <c r="J20" s="5"/>
      <c r="K20" s="5"/>
      <c r="L20" s="5"/>
    </row>
    <row r="21" spans="1:12" x14ac:dyDescent="0.3">
      <c r="A21" s="11"/>
      <c r="B21" s="9" t="s">
        <v>375</v>
      </c>
      <c r="C21" s="9"/>
      <c r="D21" s="201">
        <f>D20/(D19+0.000000000000001)</f>
        <v>1.6087804878048779</v>
      </c>
      <c r="E21" s="201">
        <f t="shared" ref="E21:G21" si="0">E20/(E19+0.000000000000001)</f>
        <v>1.6087804878048779</v>
      </c>
      <c r="F21" s="201">
        <f t="shared" si="0"/>
        <v>1.6087804878048779</v>
      </c>
      <c r="G21" s="201">
        <f t="shared" si="0"/>
        <v>1.6087804878048779</v>
      </c>
      <c r="H21" s="49"/>
      <c r="I21" s="49"/>
      <c r="J21" s="5"/>
      <c r="K21" s="5"/>
      <c r="L21" s="5"/>
    </row>
    <row r="22" spans="1:12" x14ac:dyDescent="0.3">
      <c r="A22" s="11"/>
      <c r="B22" t="s">
        <v>262</v>
      </c>
      <c r="D22" s="48" t="str">
        <f>IF(VOrgineel1!C32&gt;0,VOrgineel1!A32,"-")&amp;IF(VOrgineel1!C33&gt;0,VOrgineel1!A33,"-")&amp;IF(VOrgineel1!C34&gt;0,VOrgineel1!A34,"-")&amp;IF(VOrgineel1!C35&gt;0,VOrgineel1!A35,"-")&amp;IF(VOrgineel1!C36&gt;0,VOrgineel1!A36,"-")&amp;IF(VOrgineel1!C37&gt;0,VOrgineel1!A37&gt;0,"-")&amp;IF(VOrgineel1!C38&gt;0,VOrgineel1!A38,"-")&amp;IF(VOrgineel1!C39&gt;0,VOrgineel1!A39,"-")</f>
        <v>--------</v>
      </c>
      <c r="E22" s="48" t="str">
        <f>IF(VOrgineel2!C32&gt;0,VOrgineel2!A32,"-")&amp;IF(VOrgineel2!C33&gt;0,VOrgineel2!A33,"-")&amp;IF(VOrgineel2!C34&gt;0,VOrgineel2!A34,"-")&amp;IF(VOrgineel2!C35&gt;0,VOrgineel2!A35,"-")&amp;IF(VOrgineel2!C36&gt;0,VOrgineel2!A36,"-")&amp;IF(VOrgineel2!C37&gt;0,VOrgineel2!A37&gt;0,"-")&amp;IF(VOrgineel2!C38&gt;0,VOrgineel2!A38,"-")&amp;IF(VOrgineel2!C39&gt;0,VOrgineel2!A39,"-")</f>
        <v>N---Z-W-</v>
      </c>
      <c r="F22" s="48" t="str">
        <f>IF(VOrgineel3!C32&gt;0,VOrgineel3!A32,"-")&amp;IF(VOrgineel3!C33&gt;0,VOrgineel3!A33,"-")&amp;IF(VOrgineel3!C34&gt;0,VOrgineel3!A34,"-")&amp;IF(VOrgineel3!C35&gt;0,VOrgineel3!A35,"-")&amp;IF(VOrgineel3!C36&gt;0,VOrgineel3!A36,"-")&amp;IF(VOrgineel3!C37&gt;0,VOrgineel3!A37&gt;0,"-")&amp;IF(VOrgineel3!C38&gt;0,VOrgineel3!A38,"-")&amp;IF(VOrgineel3!C39&gt;0,VOrgineel3!A39,"-")</f>
        <v>N---Z-W-</v>
      </c>
      <c r="G22" s="48" t="str">
        <f>IF(VOrgineel4!C32&gt;0,VOrgineel4!A32,"-")&amp;IF(VOrgineel4!C33&gt;0,VOrgineel4!A33,"-")&amp;IF(VOrgineel4!C34&gt;0,VOrgineel4!A34,"-")&amp;IF(VOrgineel4!C35&gt;0,VOrgineel4!A35,"-")&amp;IF(VOrgineel4!C36&gt;0,VOrgineel4!A36,"-")&amp;IF(VOrgineel4!C37&gt;0,VOrgineel4!A37&gt;0,"-")&amp;IF(VOrgineel4!C38&gt;0,VOrgineel4!A38,"-")&amp;IF(VOrgineel4!C39&gt;0,VOrgineel4!A39,"-")</f>
        <v>N---Z-W-</v>
      </c>
      <c r="H22" s="48"/>
      <c r="I22" s="48"/>
      <c r="J22" s="5"/>
      <c r="K22" s="5"/>
      <c r="L22" s="5"/>
    </row>
    <row r="23" spans="1:12" x14ac:dyDescent="0.3">
      <c r="A23" s="11"/>
      <c r="B23" s="15" t="s">
        <v>215</v>
      </c>
      <c r="C23" s="15"/>
      <c r="D23" s="44" t="str">
        <f>ProjectGrafieken!$I$7</f>
        <v>V1:</v>
      </c>
      <c r="E23" s="44" t="str">
        <f>ProjectGrafieken!$I$8</f>
        <v>V2:</v>
      </c>
      <c r="F23" s="44" t="str">
        <f>ProjectGrafieken!$I$9</f>
        <v>V3:</v>
      </c>
      <c r="G23" s="44" t="str">
        <f>ProjectGrafieken!$I$10</f>
        <v>V4:</v>
      </c>
      <c r="H23" s="44"/>
      <c r="I23" s="44"/>
      <c r="J23" s="44"/>
      <c r="K23" s="44"/>
      <c r="L23" s="44"/>
    </row>
    <row r="24" spans="1:12" x14ac:dyDescent="0.3">
      <c r="A24" s="11"/>
      <c r="B24" t="s">
        <v>218</v>
      </c>
      <c r="C24" t="s">
        <v>165</v>
      </c>
      <c r="D24" s="55">
        <f>IF((D20/D19)&lt;=1.5,55,(IF((D20/D19)&gt;3,(100+50*(D20/D19-3)),(55+30*(D20/D19-1.5)))))</f>
        <v>58.263414634146336</v>
      </c>
      <c r="E24" s="55">
        <f>IF((D20/D19)&lt;=1.5,55,(IF((D20/D19)&gt;3,(100+50*(D20/D19-3)),(55+30*(D20/D19-1.5)))))</f>
        <v>58.263414634146336</v>
      </c>
      <c r="F24" s="55">
        <f>IF((D20/D19)&lt;=1.5,55,(IF((D20/D19)&gt;3,(100+50*(D20/D19-3)),(55+30*(D20/D19-1.5)))))</f>
        <v>58.263414634146336</v>
      </c>
      <c r="G24" s="55">
        <f>IF((D20/D19)&lt;=1.5,55,(IF((D20/D19)&gt;3,(100+50*(D20/D19-3)),(55+30*(D20/D19-1.5)))))</f>
        <v>58.263414634146336</v>
      </c>
      <c r="H24" s="48"/>
      <c r="I24" s="48"/>
      <c r="J24" s="5"/>
      <c r="K24" s="5"/>
      <c r="L24" s="5"/>
    </row>
    <row r="25" spans="1:12" x14ac:dyDescent="0.3">
      <c r="A25" s="11"/>
      <c r="B25" t="s">
        <v>219</v>
      </c>
      <c r="C25" t="s">
        <v>165</v>
      </c>
      <c r="D25" s="55">
        <f>D24+5</f>
        <v>63.263414634146336</v>
      </c>
      <c r="E25" s="55">
        <f>E24+5</f>
        <v>63.263414634146336</v>
      </c>
      <c r="F25" s="55">
        <f>F24+5</f>
        <v>63.263414634146336</v>
      </c>
      <c r="G25" s="55">
        <f>G24+5</f>
        <v>63.263414634146336</v>
      </c>
      <c r="H25" s="48"/>
      <c r="I25" s="48"/>
      <c r="J25" s="5"/>
      <c r="K25" s="5"/>
      <c r="L25" s="5"/>
    </row>
    <row r="26" spans="1:12" x14ac:dyDescent="0.3">
      <c r="B26" t="s">
        <v>217</v>
      </c>
      <c r="C26" t="s">
        <v>165</v>
      </c>
      <c r="D26" s="48">
        <f>30</f>
        <v>30</v>
      </c>
      <c r="E26" s="48">
        <f>30</f>
        <v>30</v>
      </c>
      <c r="F26" s="48">
        <f>30</f>
        <v>30</v>
      </c>
      <c r="G26" s="48">
        <f>30</f>
        <v>30</v>
      </c>
      <c r="H26" s="48"/>
      <c r="I26" s="48"/>
      <c r="J26" s="5"/>
      <c r="K26" s="5"/>
      <c r="L26" s="5"/>
    </row>
    <row r="27" spans="1:12" x14ac:dyDescent="0.3">
      <c r="A27" s="86"/>
      <c r="B27" t="s">
        <v>216</v>
      </c>
      <c r="C27" t="s">
        <v>2</v>
      </c>
      <c r="D27" s="50">
        <v>50</v>
      </c>
      <c r="E27" s="50">
        <v>50</v>
      </c>
      <c r="F27" s="50">
        <v>50</v>
      </c>
      <c r="G27" s="50">
        <v>50</v>
      </c>
      <c r="H27" s="50"/>
      <c r="I27" s="50"/>
      <c r="J27" s="5"/>
      <c r="K27" s="5"/>
      <c r="L27" s="5"/>
    </row>
    <row r="28" spans="1:12" x14ac:dyDescent="0.3">
      <c r="A28" s="86"/>
      <c r="B28" t="s">
        <v>220</v>
      </c>
      <c r="C28" t="s">
        <v>161</v>
      </c>
      <c r="D28" s="48">
        <v>1.2</v>
      </c>
      <c r="E28" s="48">
        <v>1.2</v>
      </c>
      <c r="F28" s="48">
        <v>1.2</v>
      </c>
      <c r="G28" s="48">
        <v>1.2</v>
      </c>
      <c r="H28" s="48"/>
      <c r="I28" s="48"/>
      <c r="J28" s="5"/>
      <c r="K28" s="5"/>
      <c r="L28" s="5"/>
    </row>
    <row r="29" spans="1:12" x14ac:dyDescent="0.3">
      <c r="A29" s="226" t="s">
        <v>246</v>
      </c>
      <c r="B29" s="15" t="s">
        <v>214</v>
      </c>
      <c r="C29" s="15"/>
      <c r="D29" s="44" t="str">
        <f>ProjectGrafieken!$I$7</f>
        <v>V1:</v>
      </c>
      <c r="E29" s="44" t="str">
        <f>ProjectGrafieken!$I$8</f>
        <v>V2:</v>
      </c>
      <c r="F29" s="44" t="str">
        <f>ProjectGrafieken!$I$9</f>
        <v>V3:</v>
      </c>
      <c r="G29" s="44" t="str">
        <f>ProjectGrafieken!$I$10</f>
        <v>V4:</v>
      </c>
      <c r="H29" s="44"/>
      <c r="I29" s="44"/>
      <c r="J29" s="44"/>
      <c r="K29" s="44"/>
      <c r="L29" s="44"/>
    </row>
    <row r="30" spans="1:12" x14ac:dyDescent="0.3">
      <c r="A30" s="86"/>
      <c r="B30" t="s">
        <v>176</v>
      </c>
      <c r="C30" t="s">
        <v>165</v>
      </c>
      <c r="D30" s="51">
        <f>VOrgineel1!C5</f>
        <v>54.33</v>
      </c>
      <c r="E30" s="51">
        <f>VOrgineel2!C5</f>
        <v>54.33</v>
      </c>
      <c r="F30" s="51">
        <f>VOrgineel3!C5</f>
        <v>53.81</v>
      </c>
      <c r="G30" s="51">
        <f>VOrgineel4!C5</f>
        <v>53.79</v>
      </c>
      <c r="H30" s="51"/>
      <c r="I30" s="51"/>
      <c r="J30" s="5"/>
      <c r="K30" s="5"/>
      <c r="L30" s="5"/>
    </row>
    <row r="31" spans="1:12" x14ac:dyDescent="0.3">
      <c r="A31" s="86"/>
      <c r="B31" t="s">
        <v>177</v>
      </c>
      <c r="C31" t="s">
        <v>199</v>
      </c>
      <c r="D31" s="51">
        <f>VOrgineel1!C6</f>
        <v>27.6</v>
      </c>
      <c r="E31" s="51">
        <f>VOrgineel2!C6</f>
        <v>25.04</v>
      </c>
      <c r="F31" s="51">
        <f>VOrgineel3!C6</f>
        <v>25.41</v>
      </c>
      <c r="G31" s="51">
        <f>VOrgineel4!C6</f>
        <v>25.46</v>
      </c>
      <c r="H31" s="51"/>
      <c r="I31" s="51"/>
      <c r="J31" s="5"/>
      <c r="K31" s="5"/>
      <c r="L31" s="5"/>
    </row>
    <row r="32" spans="1:12" x14ac:dyDescent="0.3">
      <c r="A32" s="86"/>
      <c r="B32" t="s">
        <v>178</v>
      </c>
      <c r="C32" t="s">
        <v>200</v>
      </c>
      <c r="D32" s="51">
        <f>VOrgineel1!C7</f>
        <v>55.8</v>
      </c>
      <c r="E32" s="51">
        <f>VOrgineel2!C7</f>
        <v>58.2</v>
      </c>
      <c r="F32" s="51">
        <f>VOrgineel3!C7</f>
        <v>58.2</v>
      </c>
      <c r="G32" s="51">
        <f>VOrgineel4!C7</f>
        <v>58.3</v>
      </c>
      <c r="H32" s="51"/>
      <c r="I32" s="51"/>
      <c r="J32" s="5"/>
      <c r="K32" s="5"/>
      <c r="L32" s="5"/>
    </row>
    <row r="33" spans="1:12" x14ac:dyDescent="0.3">
      <c r="A33" s="86"/>
      <c r="B33" t="s">
        <v>181</v>
      </c>
      <c r="C33" t="s">
        <v>201</v>
      </c>
      <c r="D33" s="51">
        <f>MAX(VOrgineel1!C32:C39)</f>
        <v>0</v>
      </c>
      <c r="E33" s="51">
        <f>MAX(VOrgineel2!C32:C39)</f>
        <v>3.51</v>
      </c>
      <c r="F33" s="51">
        <f>MAX(VOrgineel3!C32:C39)</f>
        <v>1.34</v>
      </c>
      <c r="G33" s="51">
        <f>MAX(VOrgineel4!C32:C39)</f>
        <v>1.04</v>
      </c>
      <c r="H33" s="51"/>
      <c r="I33" s="51"/>
      <c r="J33" s="5"/>
      <c r="K33" s="5"/>
      <c r="L33" s="5"/>
    </row>
    <row r="34" spans="1:12" x14ac:dyDescent="0.3">
      <c r="A34" s="86"/>
      <c r="B34" t="s">
        <v>179</v>
      </c>
      <c r="C34" t="s">
        <v>202</v>
      </c>
      <c r="D34" s="51">
        <f>VOrgineel1!C8</f>
        <v>27.4</v>
      </c>
      <c r="E34" s="51">
        <f>VOrgineel2!C8</f>
        <v>27.4</v>
      </c>
      <c r="F34" s="51">
        <f>VOrgineel3!C8</f>
        <v>28.11</v>
      </c>
      <c r="G34" s="51">
        <f>VOrgineel4!C8</f>
        <v>28.24</v>
      </c>
      <c r="H34" s="51"/>
      <c r="I34" s="51"/>
      <c r="J34" s="5"/>
      <c r="K34" s="5"/>
      <c r="L34" s="5"/>
    </row>
    <row r="35" spans="1:12" x14ac:dyDescent="0.3">
      <c r="A35" s="226" t="s">
        <v>246</v>
      </c>
      <c r="B35" s="15" t="s">
        <v>223</v>
      </c>
      <c r="C35" s="15"/>
      <c r="D35" s="44" t="str">
        <f>ProjectGrafieken!$I$7</f>
        <v>V1:</v>
      </c>
      <c r="E35" s="44" t="str">
        <f>ProjectGrafieken!$I$8</f>
        <v>V2:</v>
      </c>
      <c r="F35" s="44" t="str">
        <f>ProjectGrafieken!$I$9</f>
        <v>V3:</v>
      </c>
      <c r="G35" s="44" t="str">
        <f>ProjectGrafieken!$I$10</f>
        <v>V4:</v>
      </c>
      <c r="H35" s="44"/>
      <c r="I35" s="44"/>
      <c r="J35" s="44"/>
      <c r="K35" s="44"/>
      <c r="L35" s="44"/>
    </row>
    <row r="36" spans="1:12" x14ac:dyDescent="0.3">
      <c r="A36" s="86"/>
      <c r="B36" t="s">
        <v>184</v>
      </c>
      <c r="C36" t="s">
        <v>203</v>
      </c>
      <c r="D36" s="52">
        <f>VOrgineel1!C15</f>
        <v>1591.4784710036699</v>
      </c>
      <c r="E36" s="52">
        <f>VOrgineel2!C15</f>
        <v>1444.11938145516</v>
      </c>
      <c r="F36" s="52">
        <f>VOrgineel3!C15</f>
        <v>1465.24410534249</v>
      </c>
      <c r="G36" s="52">
        <f>VOrgineel4!C15</f>
        <v>1468.27151842019</v>
      </c>
      <c r="H36" s="52"/>
      <c r="I36" s="52"/>
      <c r="J36" s="5"/>
      <c r="K36" s="5"/>
      <c r="L36" s="5"/>
    </row>
    <row r="37" spans="1:12" x14ac:dyDescent="0.3">
      <c r="A37" s="86"/>
      <c r="B37" s="9" t="s">
        <v>185</v>
      </c>
      <c r="C37" s="91" t="s">
        <v>204</v>
      </c>
      <c r="D37" s="202">
        <f>VOrgineel1!C15/VOrgineel1!C13</f>
        <v>6.4694246788767069</v>
      </c>
      <c r="E37" s="202">
        <f>VOrgineel2!C15/(VOrgineel2!C13+0.00000000000001)</f>
        <v>5.8704039896551219</v>
      </c>
      <c r="F37" s="202">
        <f>VOrgineel3!C15/(VOrgineel3!C13+0.000000000000001)</f>
        <v>5.9562768509857316</v>
      </c>
      <c r="G37" s="202">
        <f>VOrgineel4!C15/(VOrgineel4!C13+0.000000000001)</f>
        <v>5.9685834082121305</v>
      </c>
      <c r="H37" s="53"/>
      <c r="I37" s="53"/>
      <c r="J37" s="5"/>
      <c r="K37" s="5"/>
      <c r="L37" s="5"/>
    </row>
    <row r="38" spans="1:12" x14ac:dyDescent="0.3">
      <c r="A38" s="226" t="s">
        <v>246</v>
      </c>
      <c r="B38" s="15" t="s">
        <v>228</v>
      </c>
      <c r="C38" s="15"/>
      <c r="D38" s="44" t="str">
        <f>ProjectGrafieken!$I$7</f>
        <v>V1:</v>
      </c>
      <c r="E38" s="44" t="str">
        <f>ProjectGrafieken!$I$8</f>
        <v>V2:</v>
      </c>
      <c r="F38" s="44" t="str">
        <f>ProjectGrafieken!$I$9</f>
        <v>V3:</v>
      </c>
      <c r="G38" s="44" t="str">
        <f>ProjectGrafieken!$I$10</f>
        <v>V4:</v>
      </c>
      <c r="H38" s="45"/>
      <c r="I38" s="45"/>
      <c r="J38" s="44"/>
      <c r="K38" s="44"/>
      <c r="L38" s="44"/>
    </row>
    <row r="39" spans="1:12" x14ac:dyDescent="0.3">
      <c r="A39" s="86"/>
      <c r="B39" t="s">
        <v>187</v>
      </c>
      <c r="C39" t="s">
        <v>205</v>
      </c>
      <c r="D39" s="52">
        <f>SUM(VOrgineel1!C43:C44)</f>
        <v>1636.8822563873791</v>
      </c>
      <c r="E39" s="52">
        <f>SUM(VOrgineel2!C43:C44)</f>
        <v>1636.8822563873791</v>
      </c>
      <c r="F39" s="52">
        <f>SUM(VOrgineel3!C43:C44)</f>
        <v>1698.1637553057724</v>
      </c>
      <c r="G39" s="52">
        <f>SUM(VOrgineel4!C43:C44)</f>
        <v>1706.9051845593333</v>
      </c>
      <c r="H39" s="52"/>
      <c r="I39" s="52"/>
      <c r="J39" s="5"/>
      <c r="K39" s="5"/>
      <c r="L39" s="5"/>
    </row>
    <row r="40" spans="1:12" x14ac:dyDescent="0.3">
      <c r="A40" s="86"/>
      <c r="B40" t="s">
        <v>163</v>
      </c>
      <c r="C40" t="s">
        <v>205</v>
      </c>
      <c r="D40" s="52">
        <f>SUM(VOrgineel1!C47:C48)</f>
        <v>423.68587285005498</v>
      </c>
      <c r="E40" s="52">
        <f>SUM(VOrgineel2!C47:C48)</f>
        <v>0</v>
      </c>
      <c r="F40" s="52">
        <f>SUM(VOrgineel3!C47:C48)</f>
        <v>0</v>
      </c>
      <c r="G40" s="52">
        <f>SUM(VOrgineel4!C47:C48)</f>
        <v>0</v>
      </c>
      <c r="H40" s="52"/>
      <c r="I40" s="52"/>
      <c r="J40" s="5"/>
      <c r="K40" s="5"/>
      <c r="L40" s="5"/>
    </row>
    <row r="41" spans="1:12" x14ac:dyDescent="0.3">
      <c r="A41" s="86"/>
      <c r="B41" t="s">
        <v>188</v>
      </c>
      <c r="C41" t="s">
        <v>205</v>
      </c>
      <c r="D41" s="52">
        <f>VOrgineel1!C49</f>
        <v>1855.90724637681</v>
      </c>
      <c r="E41" s="52">
        <f>VOrgineel2!C49</f>
        <v>1855.90724637681</v>
      </c>
      <c r="F41" s="52">
        <f>VOrgineel3!C49</f>
        <v>1855.90724637681</v>
      </c>
      <c r="G41" s="52">
        <f>VOrgineel4!C49</f>
        <v>1855.90724637681</v>
      </c>
      <c r="H41" s="52"/>
      <c r="I41" s="52"/>
      <c r="J41" s="5"/>
      <c r="K41" s="5"/>
      <c r="L41" s="5"/>
    </row>
    <row r="42" spans="1:12" x14ac:dyDescent="0.3">
      <c r="A42" s="86"/>
      <c r="B42" t="s">
        <v>164</v>
      </c>
      <c r="C42" t="s">
        <v>205</v>
      </c>
      <c r="D42" s="52">
        <f>VOrgineel1!C45</f>
        <v>586.17015951440203</v>
      </c>
      <c r="E42" s="52">
        <f>VOrgineel2!C45</f>
        <v>586.17015951440203</v>
      </c>
      <c r="F42" s="52">
        <f>VOrgineel3!C45</f>
        <v>586.17015951440203</v>
      </c>
      <c r="G42" s="52">
        <f>VOrgineel4!C45</f>
        <v>586.17015951440203</v>
      </c>
      <c r="H42" s="52"/>
      <c r="I42" s="52"/>
      <c r="J42" s="5"/>
      <c r="K42" s="5"/>
      <c r="L42" s="5"/>
    </row>
    <row r="43" spans="1:12" x14ac:dyDescent="0.3">
      <c r="A43" s="86"/>
      <c r="B43" t="s">
        <v>186</v>
      </c>
      <c r="C43" t="s">
        <v>205</v>
      </c>
      <c r="D43" s="52">
        <f>VOrgineel1!C51</f>
        <v>178.17349723510401</v>
      </c>
      <c r="E43" s="52">
        <f>VOrgineel2!C51</f>
        <v>168.450283177778</v>
      </c>
      <c r="F43" s="52">
        <f>VOrgineel3!C51</f>
        <v>169.30032510447199</v>
      </c>
      <c r="G43" s="52">
        <f>VOrgineel4!C51</f>
        <v>169.46305196177801</v>
      </c>
      <c r="H43" s="52"/>
      <c r="I43" s="52"/>
      <c r="J43" s="5"/>
      <c r="K43" s="5"/>
      <c r="L43" s="5"/>
    </row>
    <row r="44" spans="1:12" x14ac:dyDescent="0.3">
      <c r="A44" s="86"/>
      <c r="B44" s="3" t="s">
        <v>189</v>
      </c>
      <c r="C44" t="s">
        <v>206</v>
      </c>
      <c r="D44" s="52">
        <f>-VOrgineel1!C52</f>
        <v>0</v>
      </c>
      <c r="E44" s="52">
        <f>-VOrgineel2!C52</f>
        <v>0</v>
      </c>
      <c r="F44" s="52">
        <f>-VOrgineel3!C52</f>
        <v>0</v>
      </c>
      <c r="G44" s="52">
        <f>-VOrgineel4!C52</f>
        <v>0</v>
      </c>
      <c r="H44" s="52"/>
      <c r="I44" s="52"/>
      <c r="J44" s="5"/>
      <c r="K44" s="5"/>
      <c r="L44" s="5"/>
    </row>
    <row r="45" spans="1:12" x14ac:dyDescent="0.3">
      <c r="A45" s="86"/>
      <c r="B45" s="3" t="s">
        <v>190</v>
      </c>
      <c r="C45" t="s">
        <v>17</v>
      </c>
      <c r="D45" s="52">
        <f>-VOrgineel1!C53</f>
        <v>0</v>
      </c>
      <c r="E45" s="52">
        <f>-VOrgineel2!C53</f>
        <v>0</v>
      </c>
      <c r="F45" s="52">
        <f>-VOrgineel3!C53</f>
        <v>0</v>
      </c>
      <c r="G45" s="52">
        <f>-VOrgineel4!C53</f>
        <v>0</v>
      </c>
      <c r="H45" s="52"/>
      <c r="I45" s="52"/>
      <c r="J45" s="5"/>
      <c r="K45" s="5"/>
      <c r="L45" s="5"/>
    </row>
    <row r="46" spans="1:12" x14ac:dyDescent="0.3">
      <c r="A46" s="86"/>
      <c r="B46" s="3" t="s">
        <v>196</v>
      </c>
      <c r="C46" t="s">
        <v>17</v>
      </c>
      <c r="D46" s="52">
        <f>-VOrgineel1!C94</f>
        <v>0</v>
      </c>
      <c r="E46" s="52">
        <f>-VOrgineel2!C94</f>
        <v>0</v>
      </c>
      <c r="F46" s="52">
        <f>-VOrgineel3!C94</f>
        <v>0</v>
      </c>
      <c r="G46" s="52">
        <f>-VOrgineel4!C94</f>
        <v>0</v>
      </c>
      <c r="H46" s="52"/>
      <c r="I46" s="52"/>
      <c r="J46" s="54"/>
      <c r="K46" s="54"/>
      <c r="L46" s="54"/>
    </row>
    <row r="47" spans="1:12" x14ac:dyDescent="0.3">
      <c r="A47" s="226" t="s">
        <v>246</v>
      </c>
      <c r="B47" s="15" t="s">
        <v>191</v>
      </c>
      <c r="C47" s="15"/>
      <c r="D47" s="45" t="str">
        <f>D35&amp;" (niet primair)"</f>
        <v>V1: (niet primair)</v>
      </c>
      <c r="E47" s="45" t="str">
        <f>E35&amp;" (niet primair)"</f>
        <v>V2: (niet primair)</v>
      </c>
      <c r="F47" s="45" t="str">
        <f>F35&amp;" (niet primair)"</f>
        <v>V3: (niet primair)</v>
      </c>
      <c r="G47" s="45" t="str">
        <f>G35&amp;" (niet primair)"</f>
        <v>V4: (niet primair)</v>
      </c>
      <c r="H47" s="45"/>
      <c r="I47" s="44" t="str">
        <f>D23&amp;" (primair)"</f>
        <v>V1: (primair)</v>
      </c>
      <c r="J47" s="44" t="str">
        <f>E23&amp;" (primair)"</f>
        <v>V2: (primair)</v>
      </c>
      <c r="K47" s="44" t="str">
        <f>F23&amp;" (primair)"</f>
        <v>V3: (primair)</v>
      </c>
      <c r="L47" s="44" t="str">
        <f>G23&amp;" (primair)"</f>
        <v>V4: (primair)</v>
      </c>
    </row>
    <row r="48" spans="1:12" x14ac:dyDescent="0.3">
      <c r="A48" s="86"/>
      <c r="B48" t="s">
        <v>192</v>
      </c>
      <c r="C48" t="s">
        <v>17</v>
      </c>
      <c r="D48" s="50">
        <f>VOrgineel1!C25</f>
        <v>4680.81903236375</v>
      </c>
      <c r="E48" s="50">
        <f>VOrgineel2!C25</f>
        <v>4247.4099454563702</v>
      </c>
      <c r="F48" s="50">
        <f>VOrgineel3!C25</f>
        <v>4309.5414863014503</v>
      </c>
      <c r="G48" s="50">
        <f>VOrgineel4!C25</f>
        <v>4318.44564241232</v>
      </c>
      <c r="H48" s="50"/>
      <c r="I48" s="50">
        <f>VOrgineel1!C18</f>
        <v>6787.1875969274397</v>
      </c>
      <c r="J48" s="50">
        <f>VOrgineel2!C18</f>
        <v>6158.7444209117402</v>
      </c>
      <c r="K48" s="50">
        <f>VOrgineel3!C18</f>
        <v>6248.8351551371097</v>
      </c>
      <c r="L48" s="50">
        <f>VOrgineel4!C18</f>
        <v>6261.7461814978697</v>
      </c>
    </row>
    <row r="49" spans="1:13" x14ac:dyDescent="0.3">
      <c r="A49" s="86"/>
      <c r="B49" t="s">
        <v>193</v>
      </c>
      <c r="C49" t="s">
        <v>17</v>
      </c>
      <c r="D49" s="50">
        <f>VOrgineel1!C26</f>
        <v>0</v>
      </c>
      <c r="E49" s="50">
        <f>VOrgineel2!C26</f>
        <v>0</v>
      </c>
      <c r="F49" s="50">
        <f>VOrgineel3!C26</f>
        <v>0</v>
      </c>
      <c r="G49" s="50">
        <f>VOrgineel4!C26</f>
        <v>0</v>
      </c>
      <c r="H49" s="50"/>
      <c r="I49" s="50">
        <f>VOrgineel1!C19</f>
        <v>0</v>
      </c>
      <c r="J49" s="50">
        <f>VOrgineel2!C19</f>
        <v>0</v>
      </c>
      <c r="K49" s="50">
        <f>VOrgineel3!C19</f>
        <v>0</v>
      </c>
      <c r="L49" s="50">
        <f>VOrgineel4!C19</f>
        <v>0</v>
      </c>
    </row>
    <row r="50" spans="1:13" x14ac:dyDescent="0.3">
      <c r="A50" s="86"/>
      <c r="B50" t="s">
        <v>194</v>
      </c>
      <c r="C50" t="s">
        <v>17</v>
      </c>
      <c r="D50" s="50">
        <f>VOrgineel1!C27</f>
        <v>0</v>
      </c>
      <c r="E50" s="50">
        <f>VOrgineel2!C27</f>
        <v>0</v>
      </c>
      <c r="F50" s="50">
        <f>VOrgineel3!C27</f>
        <v>0</v>
      </c>
      <c r="G50" s="50">
        <f>VOrgineel4!C27</f>
        <v>0</v>
      </c>
      <c r="H50" s="50"/>
      <c r="I50" s="50">
        <f>VOrgineel1!C20</f>
        <v>0</v>
      </c>
      <c r="J50" s="50">
        <f>VOrgineel2!C20</f>
        <v>0</v>
      </c>
      <c r="K50" s="50">
        <f>VOrgineel3!C20</f>
        <v>0</v>
      </c>
      <c r="L50" s="50">
        <f>VOrgineel4!C20</f>
        <v>0</v>
      </c>
    </row>
    <row r="51" spans="1:13" x14ac:dyDescent="0.3">
      <c r="A51" s="86"/>
      <c r="B51" t="s">
        <v>195</v>
      </c>
      <c r="C51" t="s">
        <v>17</v>
      </c>
      <c r="D51" s="50">
        <f>VOrgineel1!C28</f>
        <v>0</v>
      </c>
      <c r="E51" s="50">
        <f>VOrgineel2!C28</f>
        <v>0</v>
      </c>
      <c r="F51" s="50">
        <f>VOrgineel3!C28</f>
        <v>0</v>
      </c>
      <c r="G51" s="50">
        <f>VOrgineel4!C28</f>
        <v>0</v>
      </c>
      <c r="H51" s="50"/>
      <c r="I51" s="50">
        <f>VOrgineel1!C21</f>
        <v>0</v>
      </c>
      <c r="J51" s="50">
        <f>VOrgineel2!C21</f>
        <v>0</v>
      </c>
      <c r="K51" s="50">
        <f>VOrgineel3!C21</f>
        <v>0</v>
      </c>
      <c r="L51" s="50">
        <f>VOrgineel4!C21</f>
        <v>0</v>
      </c>
    </row>
    <row r="52" spans="1:13" x14ac:dyDescent="0.3">
      <c r="A52" s="226" t="s">
        <v>246</v>
      </c>
      <c r="B52" s="16" t="s">
        <v>160</v>
      </c>
      <c r="C52" s="17"/>
      <c r="D52" s="44" t="str">
        <f>ProjectGrafieken!$I$7</f>
        <v>V1:</v>
      </c>
      <c r="E52" s="44" t="str">
        <f>ProjectGrafieken!$I$8</f>
        <v>V2:</v>
      </c>
      <c r="F52" s="44" t="str">
        <f>ProjectGrafieken!$I$9</f>
        <v>V3:</v>
      </c>
      <c r="G52" s="44" t="str">
        <f>ProjectGrafieken!$I$10</f>
        <v>V4:</v>
      </c>
      <c r="H52" s="18" t="s">
        <v>230</v>
      </c>
      <c r="I52" s="67"/>
      <c r="J52" s="67"/>
      <c r="K52" s="67"/>
      <c r="L52" s="67"/>
    </row>
    <row r="53" spans="1:13" x14ac:dyDescent="0.3">
      <c r="A53" s="86"/>
      <c r="B53" t="s">
        <v>263</v>
      </c>
      <c r="C53" s="10"/>
      <c r="D53" s="55">
        <f>VOrgineel1!C542</f>
        <v>0</v>
      </c>
      <c r="E53" s="55">
        <f>VOrgineel2!C542</f>
        <v>0.1</v>
      </c>
      <c r="F53" s="55">
        <f>VOrgineel3!C542</f>
        <v>0.1</v>
      </c>
      <c r="G53" s="55">
        <f>VOrgineel4!C542</f>
        <v>0.1</v>
      </c>
      <c r="H53" s="56">
        <v>1.2</v>
      </c>
      <c r="I53" s="54"/>
      <c r="J53" s="54"/>
      <c r="K53" s="54"/>
      <c r="L53" s="54"/>
    </row>
    <row r="54" spans="1:13" x14ac:dyDescent="0.3">
      <c r="A54" s="86"/>
      <c r="B54" t="s">
        <v>264</v>
      </c>
      <c r="C54" s="10"/>
      <c r="D54" s="55">
        <f>VOrgineel1!C549</f>
        <v>0</v>
      </c>
      <c r="E54" s="55">
        <f>VOrgineel2!C549</f>
        <v>0</v>
      </c>
      <c r="F54" s="55">
        <f>VOrgineel3!C549</f>
        <v>0</v>
      </c>
      <c r="G54" s="55">
        <f>VOrgineel4!C549</f>
        <v>0</v>
      </c>
      <c r="H54" s="56">
        <v>1.2</v>
      </c>
      <c r="I54" s="54"/>
      <c r="J54" s="54"/>
      <c r="K54" s="54"/>
      <c r="L54" s="54"/>
    </row>
    <row r="55" spans="1:13" x14ac:dyDescent="0.3">
      <c r="A55" s="86"/>
      <c r="B55" t="s">
        <v>265</v>
      </c>
      <c r="C55" s="10"/>
      <c r="D55" s="55">
        <f>VOrgineel1!C548</f>
        <v>0</v>
      </c>
      <c r="E55" s="55">
        <f>VOrgineel2!C548</f>
        <v>3.51</v>
      </c>
      <c r="F55" s="55">
        <f>VOrgineel3!C548</f>
        <v>1.34</v>
      </c>
      <c r="G55" s="55">
        <f>VOrgineel4!C548</f>
        <v>1.04</v>
      </c>
      <c r="H55" s="56">
        <v>1.2</v>
      </c>
      <c r="I55" s="54"/>
      <c r="J55" s="54"/>
      <c r="K55" s="54"/>
      <c r="L55" s="54"/>
      <c r="M55" s="10"/>
    </row>
    <row r="56" spans="1:13" x14ac:dyDescent="0.3">
      <c r="A56" s="86"/>
      <c r="B56" t="s">
        <v>266</v>
      </c>
      <c r="C56" s="10"/>
      <c r="D56" s="55">
        <f>VOrgineel1!C547</f>
        <v>0</v>
      </c>
      <c r="E56" s="55">
        <f>VOrgineel2!C547</f>
        <v>0</v>
      </c>
      <c r="F56" s="55">
        <f>VOrgineel3!C547</f>
        <v>0</v>
      </c>
      <c r="G56" s="55">
        <f>VOrgineel4!C547</f>
        <v>0</v>
      </c>
      <c r="H56" s="56">
        <v>1.2</v>
      </c>
      <c r="I56" s="54"/>
      <c r="J56" s="54"/>
      <c r="K56" s="54"/>
      <c r="L56" s="54"/>
      <c r="M56" s="10"/>
    </row>
    <row r="57" spans="1:13" x14ac:dyDescent="0.3">
      <c r="A57" s="86"/>
      <c r="B57" t="s">
        <v>266</v>
      </c>
      <c r="C57" s="10"/>
      <c r="D57" s="55">
        <f>VOrgineel1!C546</f>
        <v>0</v>
      </c>
      <c r="E57" s="55">
        <f>VOrgineel2!C546</f>
        <v>0.8</v>
      </c>
      <c r="F57" s="55">
        <f>VOrgineel3!C546</f>
        <v>0.8</v>
      </c>
      <c r="G57" s="55">
        <f>VOrgineel4!C546</f>
        <v>0.8</v>
      </c>
      <c r="H57" s="56">
        <v>1.2</v>
      </c>
      <c r="I57" s="54"/>
      <c r="J57" s="54"/>
      <c r="K57" s="54"/>
      <c r="L57" s="54"/>
      <c r="M57" s="10"/>
    </row>
    <row r="58" spans="1:13" x14ac:dyDescent="0.3">
      <c r="A58" s="86"/>
      <c r="B58" t="s">
        <v>267</v>
      </c>
      <c r="C58" s="10"/>
      <c r="D58" s="55">
        <f>VOrgineel1!C545</f>
        <v>0</v>
      </c>
      <c r="E58" s="55">
        <f>VOrgineel2!C545</f>
        <v>0</v>
      </c>
      <c r="F58" s="55">
        <f>VOrgineel3!C545</f>
        <v>0</v>
      </c>
      <c r="G58" s="55">
        <f>VOrgineel4!C545</f>
        <v>0</v>
      </c>
      <c r="H58" s="56">
        <v>1.2</v>
      </c>
      <c r="I58" s="54"/>
      <c r="J58" s="54"/>
      <c r="K58" s="54"/>
      <c r="L58" s="54"/>
      <c r="M58" s="10"/>
    </row>
    <row r="59" spans="1:13" x14ac:dyDescent="0.3">
      <c r="A59" s="86"/>
      <c r="B59" t="s">
        <v>268</v>
      </c>
      <c r="C59" s="10"/>
      <c r="D59" s="55">
        <f>VOrgineel1!C544</f>
        <v>0</v>
      </c>
      <c r="E59" s="55">
        <f>VOrgineel2!C544</f>
        <v>0</v>
      </c>
      <c r="F59" s="55">
        <f>VOrgineel3!C544</f>
        <v>0</v>
      </c>
      <c r="G59" s="55">
        <f>VOrgineel4!C544</f>
        <v>0</v>
      </c>
      <c r="H59" s="56">
        <v>1.2</v>
      </c>
      <c r="I59" s="54"/>
      <c r="J59" s="54"/>
      <c r="K59" s="54"/>
      <c r="L59" s="54"/>
      <c r="M59" s="10"/>
    </row>
    <row r="60" spans="1:13" x14ac:dyDescent="0.3">
      <c r="A60" s="86"/>
      <c r="B60" t="s">
        <v>269</v>
      </c>
      <c r="C60" s="10"/>
      <c r="D60" s="55">
        <f>VOrgineel1!C543</f>
        <v>0</v>
      </c>
      <c r="E60" s="55">
        <f>VOrgineel2!C543</f>
        <v>0</v>
      </c>
      <c r="F60" s="55">
        <f>VOrgineel3!C543</f>
        <v>0</v>
      </c>
      <c r="G60" s="55">
        <f>VOrgineel4!C543</f>
        <v>0</v>
      </c>
      <c r="H60" s="56">
        <v>1.2</v>
      </c>
      <c r="I60" s="54"/>
      <c r="J60" s="54"/>
      <c r="K60" s="54"/>
      <c r="L60" s="54"/>
      <c r="M60" s="10"/>
    </row>
    <row r="61" spans="1:13" x14ac:dyDescent="0.3">
      <c r="A61" s="86"/>
      <c r="B61" t="s">
        <v>270</v>
      </c>
      <c r="C61" s="10"/>
      <c r="D61" s="55">
        <f>MAX(D53:D60)</f>
        <v>0</v>
      </c>
      <c r="E61" s="55">
        <f t="shared" ref="E61:G61" si="1">MAX(E53:E60)</f>
        <v>3.51</v>
      </c>
      <c r="F61" s="55">
        <f t="shared" si="1"/>
        <v>1.34</v>
      </c>
      <c r="G61" s="55">
        <f t="shared" si="1"/>
        <v>1.04</v>
      </c>
      <c r="H61" s="56">
        <v>1.2</v>
      </c>
      <c r="I61" s="54"/>
      <c r="J61" s="54"/>
      <c r="K61" s="54"/>
      <c r="L61" s="54"/>
      <c r="M61" s="10"/>
    </row>
    <row r="62" spans="1:13" x14ac:dyDescent="0.3">
      <c r="A62" s="226" t="s">
        <v>246</v>
      </c>
      <c r="B62" s="15" t="s">
        <v>271</v>
      </c>
      <c r="C62" s="15"/>
      <c r="D62" s="44" t="str">
        <f>D23</f>
        <v>V1:</v>
      </c>
      <c r="E62" s="44" t="str">
        <f>E23</f>
        <v>V2:</v>
      </c>
      <c r="F62" s="44" t="str">
        <f>F23</f>
        <v>V3:</v>
      </c>
      <c r="G62" s="44" t="str">
        <f>G23</f>
        <v>V4:</v>
      </c>
      <c r="H62" s="44"/>
      <c r="I62" s="44"/>
      <c r="J62" s="17"/>
      <c r="K62" s="17"/>
      <c r="L62" s="17"/>
      <c r="M62" s="10"/>
    </row>
    <row r="63" spans="1:13" x14ac:dyDescent="0.3">
      <c r="A63" s="86"/>
      <c r="B63" t="s">
        <v>207</v>
      </c>
      <c r="C63" t="s">
        <v>17</v>
      </c>
      <c r="D63" s="57">
        <f>IF(D48&gt;0,D48/I48,"")</f>
        <v>0.68965517241379293</v>
      </c>
      <c r="E63" s="57">
        <f>IF(E48&gt;0,E48/J48,"")</f>
        <v>0.68965517241379271</v>
      </c>
      <c r="F63" s="57">
        <f>IF(F48&gt;0,F48/K48,"")</f>
        <v>0.68965517241379237</v>
      </c>
      <c r="G63" s="57">
        <f>IF(G48&gt;0,G48/L48,"")</f>
        <v>0.68965517241379248</v>
      </c>
      <c r="H63" s="57"/>
      <c r="I63" s="57"/>
      <c r="J63" s="54"/>
      <c r="K63" s="54"/>
      <c r="L63" s="54"/>
      <c r="M63" s="10"/>
    </row>
    <row r="64" spans="1:13" x14ac:dyDescent="0.3">
      <c r="A64" s="226" t="s">
        <v>246</v>
      </c>
      <c r="B64" s="15" t="s">
        <v>221</v>
      </c>
      <c r="C64" s="15"/>
      <c r="D64" s="44" t="str">
        <f>D23</f>
        <v>V1:</v>
      </c>
      <c r="E64" s="44" t="str">
        <f>E23</f>
        <v>V2:</v>
      </c>
      <c r="F64" s="44" t="str">
        <f>F23</f>
        <v>V3:</v>
      </c>
      <c r="G64" s="44" t="str">
        <f>G23</f>
        <v>V4:</v>
      </c>
      <c r="H64" s="15"/>
      <c r="I64" s="15"/>
      <c r="J64" s="17"/>
      <c r="K64" s="17"/>
      <c r="L64" s="17"/>
      <c r="M64" s="10"/>
    </row>
    <row r="65" spans="1:13" x14ac:dyDescent="0.3">
      <c r="A65" s="86"/>
      <c r="B65" t="s">
        <v>197</v>
      </c>
      <c r="D65" s="50">
        <f>VOrgineel1!C52</f>
        <v>0</v>
      </c>
      <c r="E65" s="50">
        <f>VOrgineel2!C52</f>
        <v>0</v>
      </c>
      <c r="F65" s="50">
        <f>VOrgineel3!C52</f>
        <v>0</v>
      </c>
      <c r="G65" s="50">
        <f>VOrgineel4!C52</f>
        <v>0</v>
      </c>
      <c r="H65" s="5"/>
      <c r="I65" s="5"/>
      <c r="J65" s="54"/>
      <c r="K65" s="54"/>
      <c r="L65" s="54"/>
      <c r="M65" s="10"/>
    </row>
    <row r="66" spans="1:13" x14ac:dyDescent="0.3">
      <c r="A66" s="86"/>
      <c r="B66" t="s">
        <v>231</v>
      </c>
      <c r="D66" s="50">
        <f>VOrgineel1!C53</f>
        <v>0</v>
      </c>
      <c r="E66" s="50">
        <f>VOrgineel2!C53</f>
        <v>0</v>
      </c>
      <c r="F66" s="50">
        <f>VOrgineel3!C53</f>
        <v>0</v>
      </c>
      <c r="G66" s="50">
        <f>VOrgineel4!C53</f>
        <v>0</v>
      </c>
      <c r="H66" s="5"/>
      <c r="I66" s="5"/>
      <c r="J66" s="54"/>
      <c r="K66" s="54"/>
      <c r="L66" s="54"/>
      <c r="M66" s="10"/>
    </row>
    <row r="67" spans="1:13" x14ac:dyDescent="0.3">
      <c r="A67" s="226" t="s">
        <v>246</v>
      </c>
      <c r="B67" s="16" t="s">
        <v>274</v>
      </c>
      <c r="C67" s="15"/>
      <c r="D67" s="64" t="s">
        <v>260</v>
      </c>
      <c r="E67" s="64" t="s">
        <v>261</v>
      </c>
      <c r="F67" s="65" t="s">
        <v>275</v>
      </c>
      <c r="G67" s="65" t="s">
        <v>276</v>
      </c>
      <c r="H67" s="65" t="s">
        <v>277</v>
      </c>
      <c r="I67" s="65" t="s">
        <v>278</v>
      </c>
      <c r="J67" s="65" t="s">
        <v>279</v>
      </c>
      <c r="K67" s="65" t="s">
        <v>280</v>
      </c>
      <c r="L67" s="66"/>
      <c r="M67" s="10"/>
    </row>
    <row r="68" spans="1:13" x14ac:dyDescent="0.3">
      <c r="A68" s="86"/>
      <c r="B68" s="9" t="s">
        <v>3</v>
      </c>
      <c r="D68" s="62">
        <f>VOrgineel1!C106</f>
        <v>1724.1774253106</v>
      </c>
      <c r="E68" s="62">
        <f>-VOrgineel1!C326</f>
        <v>0</v>
      </c>
      <c r="F68" s="62">
        <f>VOrgineel2!C106</f>
        <v>1724.1774253106</v>
      </c>
      <c r="G68" s="62">
        <f>-VOrgineel2!C326</f>
        <v>0</v>
      </c>
      <c r="H68" s="62">
        <f>VOrgineel3!C106</f>
        <v>1724.1774253106</v>
      </c>
      <c r="I68" s="62">
        <f>-VOrgineel3!C326</f>
        <v>0</v>
      </c>
      <c r="J68" s="62">
        <f>VOrgineel4!C106</f>
        <v>1724.1774253106</v>
      </c>
      <c r="K68" s="62">
        <f>-VOrgineel4!C326</f>
        <v>0</v>
      </c>
      <c r="L68" s="63"/>
      <c r="M68" s="10"/>
    </row>
    <row r="69" spans="1:13" x14ac:dyDescent="0.3">
      <c r="A69" s="86"/>
      <c r="B69" s="9" t="s">
        <v>4</v>
      </c>
      <c r="D69" s="62">
        <f>VOrgineel1!C107</f>
        <v>1215.36850219851</v>
      </c>
      <c r="E69" s="62">
        <f>-VOrgineel1!C327</f>
        <v>0</v>
      </c>
      <c r="F69" s="62">
        <f>VOrgineel2!C107</f>
        <v>1215.36850219851</v>
      </c>
      <c r="G69" s="62">
        <f>-VOrgineel2!C327</f>
        <v>0</v>
      </c>
      <c r="H69" s="62">
        <f>VOrgineel3!C107</f>
        <v>1215.36850219851</v>
      </c>
      <c r="I69" s="62">
        <f>-VOrgineel3!C327</f>
        <v>0</v>
      </c>
      <c r="J69" s="62">
        <f>VOrgineel4!C107</f>
        <v>1215.36850219851</v>
      </c>
      <c r="K69" s="62">
        <f>-VOrgineel4!C327</f>
        <v>0</v>
      </c>
      <c r="L69" s="63"/>
      <c r="M69" s="10"/>
    </row>
    <row r="70" spans="1:13" x14ac:dyDescent="0.3">
      <c r="A70" s="86"/>
      <c r="B70" s="9" t="s">
        <v>5</v>
      </c>
      <c r="D70" s="62">
        <f>VOrgineel1!C108</f>
        <v>697.21776555782697</v>
      </c>
      <c r="E70" s="62">
        <f>-VOrgineel1!C328</f>
        <v>0</v>
      </c>
      <c r="F70" s="62">
        <f>VOrgineel2!C108</f>
        <v>697.21776555782697</v>
      </c>
      <c r="G70" s="62">
        <f>-VOrgineel2!C328</f>
        <v>0</v>
      </c>
      <c r="H70" s="62">
        <f>VOrgineel3!C108</f>
        <v>757.21545670513797</v>
      </c>
      <c r="I70" s="62">
        <f>-VOrgineel3!C328</f>
        <v>0</v>
      </c>
      <c r="J70" s="62">
        <f>VOrgineel4!C108</f>
        <v>768.12277819863596</v>
      </c>
      <c r="K70" s="62">
        <f>-VOrgineel4!C328</f>
        <v>0</v>
      </c>
      <c r="L70" s="63"/>
      <c r="M70" s="10"/>
    </row>
    <row r="71" spans="1:13" x14ac:dyDescent="0.3">
      <c r="A71" s="86"/>
      <c r="B71" s="9" t="s">
        <v>6</v>
      </c>
      <c r="D71" s="62">
        <f>VOrgineel1!C109</f>
        <v>134.60935029214099</v>
      </c>
      <c r="E71" s="62">
        <f>-VOrgineel1!C329</f>
        <v>0</v>
      </c>
      <c r="F71" s="62">
        <f>VOrgineel2!C109</f>
        <v>134.60935029214099</v>
      </c>
      <c r="G71" s="62">
        <f>-VOrgineel2!C329</f>
        <v>0</v>
      </c>
      <c r="H71" s="62">
        <f>VOrgineel3!C109</f>
        <v>197.61470248963801</v>
      </c>
      <c r="I71" s="62">
        <f>-VOrgineel3!C329</f>
        <v>0</v>
      </c>
      <c r="J71" s="62">
        <f>VOrgineel4!C109</f>
        <v>210.92414493205001</v>
      </c>
      <c r="K71" s="62">
        <f>-VOrgineel4!C329</f>
        <v>0</v>
      </c>
      <c r="L71" s="63"/>
      <c r="M71" s="10"/>
    </row>
    <row r="72" spans="1:13" x14ac:dyDescent="0.3">
      <c r="A72" s="86"/>
      <c r="B72" s="9" t="s">
        <v>7</v>
      </c>
      <c r="D72" s="62">
        <f>VOrgineel1!C110</f>
        <v>0</v>
      </c>
      <c r="E72" s="62">
        <f>-VOrgineel1!C330</f>
        <v>-87.175072884530806</v>
      </c>
      <c r="F72" s="62">
        <f>VOrgineel2!C110</f>
        <v>0</v>
      </c>
      <c r="G72" s="62">
        <f>-VOrgineel2!C330</f>
        <v>-87.175072884530806</v>
      </c>
      <c r="H72" s="62">
        <f>VOrgineel3!C110</f>
        <v>4.7217694598781996</v>
      </c>
      <c r="I72" s="62">
        <f>-VOrgineel3!C330</f>
        <v>-47.187184253763597</v>
      </c>
      <c r="J72" s="62">
        <f>VOrgineel4!C110</f>
        <v>5.4488530772624797</v>
      </c>
      <c r="K72" s="62">
        <f>-VOrgineel4!C330</f>
        <v>-41.762167111234703</v>
      </c>
      <c r="L72" s="63"/>
      <c r="M72" s="10"/>
    </row>
    <row r="73" spans="1:13" x14ac:dyDescent="0.3">
      <c r="A73" s="86"/>
      <c r="B73" s="9" t="s">
        <v>8</v>
      </c>
      <c r="D73" s="62">
        <f>VOrgineel1!C111</f>
        <v>0</v>
      </c>
      <c r="E73" s="62">
        <f>-VOrgineel1!C331</f>
        <v>-165.92412356966901</v>
      </c>
      <c r="F73" s="62">
        <f>VOrgineel2!C111</f>
        <v>0</v>
      </c>
      <c r="G73" s="62">
        <f>-VOrgineel2!C331</f>
        <v>-165.92412356966901</v>
      </c>
      <c r="H73" s="62">
        <f>VOrgineel3!C111</f>
        <v>0</v>
      </c>
      <c r="I73" s="62">
        <f>-VOrgineel3!C331</f>
        <v>-82.062198506748899</v>
      </c>
      <c r="J73" s="62">
        <f>VOrgineel4!C111</f>
        <v>0</v>
      </c>
      <c r="K73" s="62">
        <f>-VOrgineel4!C331</f>
        <v>-70.927878631755604</v>
      </c>
      <c r="L73" s="63"/>
      <c r="M73" s="10"/>
    </row>
    <row r="74" spans="1:13" x14ac:dyDescent="0.3">
      <c r="A74" s="86"/>
      <c r="B74" s="9" t="s">
        <v>9</v>
      </c>
      <c r="D74" s="62">
        <f>VOrgineel1!C112</f>
        <v>0</v>
      </c>
      <c r="E74" s="62">
        <f>-VOrgineel1!C332</f>
        <v>-278.09634188002701</v>
      </c>
      <c r="F74" s="62">
        <f>VOrgineel2!C112</f>
        <v>0</v>
      </c>
      <c r="G74" s="62">
        <f>-VOrgineel2!C332</f>
        <v>-278.09634188002701</v>
      </c>
      <c r="H74" s="62">
        <f>VOrgineel3!C112</f>
        <v>0</v>
      </c>
      <c r="I74" s="62">
        <f>-VOrgineel3!C332</f>
        <v>-163.70583534416701</v>
      </c>
      <c r="J74" s="62">
        <f>VOrgineel4!C112</f>
        <v>0</v>
      </c>
      <c r="K74" s="62">
        <f>-VOrgineel4!C332</f>
        <v>-146.79988627856801</v>
      </c>
      <c r="L74" s="63"/>
      <c r="M74" s="10"/>
    </row>
    <row r="75" spans="1:13" x14ac:dyDescent="0.3">
      <c r="A75" s="86"/>
      <c r="B75" s="9" t="s">
        <v>10</v>
      </c>
      <c r="D75" s="62">
        <f>VOrgineel1!C113</f>
        <v>0</v>
      </c>
      <c r="E75" s="62">
        <f>-VOrgineel1!C333</f>
        <v>-369.996993554178</v>
      </c>
      <c r="F75" s="62">
        <f>VOrgineel2!C113</f>
        <v>0</v>
      </c>
      <c r="G75" s="62">
        <f>-VOrgineel2!C333</f>
        <v>-369.996993554178</v>
      </c>
      <c r="H75" s="62">
        <f>VOrgineel3!C113</f>
        <v>0</v>
      </c>
      <c r="I75" s="62">
        <f>-VOrgineel3!C333</f>
        <v>-198.076843494044</v>
      </c>
      <c r="J75" s="62">
        <f>VOrgineel4!C113</f>
        <v>0</v>
      </c>
      <c r="K75" s="62">
        <f>-VOrgineel4!C333</f>
        <v>-173.20151582378699</v>
      </c>
      <c r="L75" s="63"/>
      <c r="M75" s="10"/>
    </row>
    <row r="76" spans="1:13" x14ac:dyDescent="0.3">
      <c r="A76" s="86"/>
      <c r="B76" s="9" t="s">
        <v>11</v>
      </c>
      <c r="D76" s="62">
        <f>VOrgineel1!C114</f>
        <v>0</v>
      </c>
      <c r="E76" s="62">
        <f>-VOrgineel1!C334</f>
        <v>-56.109041527247399</v>
      </c>
      <c r="F76" s="62">
        <f>VOrgineel2!C114</f>
        <v>0</v>
      </c>
      <c r="G76" s="62">
        <f>-VOrgineel2!C334</f>
        <v>-56.1090415272472</v>
      </c>
      <c r="H76" s="62">
        <f>VOrgineel3!C114</f>
        <v>3.42650135414635</v>
      </c>
      <c r="I76" s="62">
        <f>-VOrgineel3!C334</f>
        <v>-31.8989188843906</v>
      </c>
      <c r="J76" s="62">
        <f>VOrgineel4!C114</f>
        <v>3.8674062491485302</v>
      </c>
      <c r="K76" s="62">
        <f>-VOrgineel4!C334</f>
        <v>-28.5548530362259</v>
      </c>
      <c r="L76" s="63"/>
      <c r="M76" s="10"/>
    </row>
    <row r="77" spans="1:13" x14ac:dyDescent="0.3">
      <c r="A77" s="86"/>
      <c r="B77" s="9" t="s">
        <v>12</v>
      </c>
      <c r="D77" s="62">
        <f>VOrgineel1!C115</f>
        <v>311.91736454709297</v>
      </c>
      <c r="E77" s="62">
        <f>-VOrgineel1!C335</f>
        <v>0</v>
      </c>
      <c r="F77" s="62">
        <f>VOrgineel2!C115</f>
        <v>311.91736454709297</v>
      </c>
      <c r="G77" s="62">
        <f>-VOrgineel2!C335</f>
        <v>0</v>
      </c>
      <c r="H77" s="62">
        <f>VOrgineel3!C115</f>
        <v>351.407649498647</v>
      </c>
      <c r="I77" s="62">
        <f>-VOrgineel3!C335</f>
        <v>0</v>
      </c>
      <c r="J77" s="62">
        <f>VOrgineel4!C115</f>
        <v>358.764419136897</v>
      </c>
      <c r="K77" s="62">
        <f>-VOrgineel4!C335</f>
        <v>0</v>
      </c>
      <c r="L77" s="63"/>
      <c r="M77" s="10"/>
    </row>
    <row r="78" spans="1:13" x14ac:dyDescent="0.3">
      <c r="A78" s="86"/>
      <c r="B78" s="9" t="s">
        <v>13</v>
      </c>
      <c r="D78" s="62">
        <f>VOrgineel1!C116</f>
        <v>917.70062123675996</v>
      </c>
      <c r="E78" s="62">
        <f>-VOrgineel1!C336</f>
        <v>0</v>
      </c>
      <c r="F78" s="62">
        <f>VOrgineel2!C116</f>
        <v>917.70062123675996</v>
      </c>
      <c r="G78" s="62">
        <f>-VOrgineel2!C336</f>
        <v>0</v>
      </c>
      <c r="H78" s="62">
        <f>VOrgineel3!C116</f>
        <v>917.70062123675996</v>
      </c>
      <c r="I78" s="62">
        <f>-VOrgineel3!C336</f>
        <v>0</v>
      </c>
      <c r="J78" s="62">
        <f>VOrgineel4!C116</f>
        <v>917.70062123675996</v>
      </c>
      <c r="K78" s="62">
        <f>-VOrgineel4!C336</f>
        <v>0</v>
      </c>
      <c r="L78" s="63"/>
      <c r="M78" s="10"/>
    </row>
    <row r="79" spans="1:13" x14ac:dyDescent="0.3">
      <c r="A79" s="86"/>
      <c r="B79" s="9" t="s">
        <v>14</v>
      </c>
      <c r="D79" s="62">
        <f>VOrgineel1!C117</f>
        <v>1598.1810937544401</v>
      </c>
      <c r="E79" s="62">
        <f>-VOrgineel1!C337</f>
        <v>0</v>
      </c>
      <c r="F79" s="62">
        <f>VOrgineel2!C117</f>
        <v>1598.1810937544401</v>
      </c>
      <c r="G79" s="62">
        <f>-VOrgineel2!C337</f>
        <v>0</v>
      </c>
      <c r="H79" s="62">
        <f>VOrgineel3!C117</f>
        <v>1598.1810937544401</v>
      </c>
      <c r="I79" s="62">
        <f>-VOrgineel3!C337</f>
        <v>0</v>
      </c>
      <c r="J79" s="62">
        <f>VOrgineel4!C117</f>
        <v>1598.1810937544401</v>
      </c>
      <c r="K79" s="62">
        <f>-VOrgineel4!C337</f>
        <v>0</v>
      </c>
      <c r="L79" s="63"/>
      <c r="M79" s="10"/>
    </row>
    <row r="80" spans="1:13" x14ac:dyDescent="0.3">
      <c r="A80" s="226" t="s">
        <v>246</v>
      </c>
      <c r="B80" s="16" t="s">
        <v>233</v>
      </c>
      <c r="C80" s="15"/>
      <c r="D80" s="44" t="str">
        <f>D18</f>
        <v>V1:</v>
      </c>
      <c r="E80" s="44" t="str">
        <f t="shared" ref="E80:G80" si="2">E18</f>
        <v>V2:</v>
      </c>
      <c r="F80" s="44" t="str">
        <f t="shared" si="2"/>
        <v>V3:</v>
      </c>
      <c r="G80" s="44" t="str">
        <f t="shared" si="2"/>
        <v>V4:</v>
      </c>
      <c r="H80" s="44"/>
      <c r="I80" s="44"/>
      <c r="J80" s="67"/>
      <c r="K80" s="67"/>
      <c r="L80" s="67"/>
      <c r="M80" s="10"/>
    </row>
    <row r="81" spans="1:13" x14ac:dyDescent="0.3">
      <c r="A81" s="86"/>
      <c r="B81" s="9" t="s">
        <v>234</v>
      </c>
      <c r="C81" s="8"/>
      <c r="D81" s="52">
        <f>VOrgineel1!C60</f>
        <v>6599.1721228973802</v>
      </c>
      <c r="E81" s="52">
        <f>VOrgineel2!C60</f>
        <v>6599.1721228973802</v>
      </c>
      <c r="F81" s="52">
        <f>VOrgineel3!C60</f>
        <v>6769.8137220077697</v>
      </c>
      <c r="G81" s="52">
        <f>VOrgineel4!C60</f>
        <v>6802.5552440943102</v>
      </c>
      <c r="H81" s="5"/>
      <c r="I81" s="5"/>
      <c r="J81" s="54"/>
      <c r="K81" s="54"/>
      <c r="L81" s="54"/>
      <c r="M81" s="10"/>
    </row>
    <row r="82" spans="1:13" x14ac:dyDescent="0.3">
      <c r="A82" s="86"/>
      <c r="B82" s="9" t="s">
        <v>235</v>
      </c>
      <c r="D82" s="52">
        <f>VOrgineel1!C74</f>
        <v>841.49629730310699</v>
      </c>
      <c r="E82" s="52">
        <f>VOrgineel2!C74</f>
        <v>957.30157341565405</v>
      </c>
      <c r="F82" s="52">
        <f>VOrgineel3!C74</f>
        <v>522.99662712451504</v>
      </c>
      <c r="G82" s="52">
        <f>VOrgineel4!C74</f>
        <v>461.30638411754501</v>
      </c>
      <c r="H82" s="5"/>
      <c r="I82" s="5"/>
      <c r="J82" s="54"/>
      <c r="K82" s="54"/>
      <c r="L82" s="54"/>
      <c r="M82" s="10"/>
    </row>
    <row r="83" spans="1:13" x14ac:dyDescent="0.3">
      <c r="A83" s="227" t="s">
        <v>783</v>
      </c>
      <c r="B83" s="16" t="s">
        <v>749</v>
      </c>
      <c r="C83" s="15"/>
      <c r="D83" s="64" t="s">
        <v>741</v>
      </c>
      <c r="E83" s="64" t="s">
        <v>742</v>
      </c>
      <c r="F83" s="65" t="s">
        <v>743</v>
      </c>
      <c r="G83" s="65" t="s">
        <v>744</v>
      </c>
      <c r="H83" s="44"/>
      <c r="I83" s="64" t="s">
        <v>745</v>
      </c>
      <c r="J83" s="64" t="s">
        <v>746</v>
      </c>
      <c r="K83" s="65" t="s">
        <v>747</v>
      </c>
      <c r="L83" s="65" t="s">
        <v>748</v>
      </c>
      <c r="M83" s="10"/>
    </row>
    <row r="84" spans="1:13" x14ac:dyDescent="0.3">
      <c r="A84" s="86"/>
      <c r="B84" s="9" t="s">
        <v>3</v>
      </c>
      <c r="D84" s="186">
        <f>VOrgineel1!C190/(VOrgineel1!$C$14+0.00000000001)</f>
        <v>0.40967899375527822</v>
      </c>
      <c r="E84" s="186">
        <f>VOrgineel2!C190/(VOrgineel2!$C$14+0.00000000001)</f>
        <v>0.40967899375527822</v>
      </c>
      <c r="F84" s="186">
        <f>VOrgineel3!C190/(VOrgineel3!$C$14+0.00000000001)</f>
        <v>0.40967899375527822</v>
      </c>
      <c r="G84" s="186">
        <f>VOrgineel4!C190/(VOrgineel4!$C$14+0.00000000001)</f>
        <v>0.40967899375527822</v>
      </c>
      <c r="H84" s="187"/>
      <c r="I84" s="188">
        <f>VOrgineel1!C396/(VOrgineel1!$C$14+0.00000000001)</f>
        <v>0.40967899375527822</v>
      </c>
      <c r="J84" s="188">
        <f>VOrgineel2!C396/(VOrgineel2!$C$14+0.00000000001)</f>
        <v>0.40967899375527822</v>
      </c>
      <c r="K84" s="188">
        <f>VOrgineel3!C396/(VOrgineel3!$C$14+0.00000000001)</f>
        <v>0.40967899375527822</v>
      </c>
      <c r="L84" s="188">
        <f>VOrgineel4!C396/(VOrgineel4!$C$14+0.00000000001)</f>
        <v>0.40967899375527822</v>
      </c>
      <c r="M84" s="10"/>
    </row>
    <row r="85" spans="1:13" x14ac:dyDescent="0.3">
      <c r="A85" s="86"/>
      <c r="B85" s="9" t="s">
        <v>4</v>
      </c>
      <c r="D85" s="189">
        <f>VOrgineel1!C191/VOrgineel1!$C$14</f>
        <v>0.4082548846525394</v>
      </c>
      <c r="E85" s="186">
        <f>VOrgineel2!C191/(VOrgineel2!$C$14+0.00000000001)</f>
        <v>0.40825488465252907</v>
      </c>
      <c r="F85" s="186">
        <f>VOrgineel3!C191/(VOrgineel3!$C$14+0.00000000001)</f>
        <v>0.40825488465252907</v>
      </c>
      <c r="G85" s="186">
        <f>VOrgineel4!C191/(VOrgineel4!$C$14+0.00000000001)</f>
        <v>0.40825488465252907</v>
      </c>
      <c r="H85" s="187"/>
      <c r="I85" s="190">
        <f>VOrgineel1!C397/(VOrgineel1!$C$14+0.00000000001)</f>
        <v>0.40825488465252907</v>
      </c>
      <c r="J85" s="188">
        <f>VOrgineel2!C397/(VOrgineel2!$C$14+0.00000000001)</f>
        <v>0.40825488465252907</v>
      </c>
      <c r="K85" s="188">
        <f>VOrgineel3!C397/(VOrgineel3!$C$14+0.00000000001)</f>
        <v>0.40825488465252907</v>
      </c>
      <c r="L85" s="188">
        <f>VOrgineel4!C397/(VOrgineel4!$C$14+0.00000000001)</f>
        <v>0.40825488465252907</v>
      </c>
      <c r="M85" s="10"/>
    </row>
    <row r="86" spans="1:13" x14ac:dyDescent="0.3">
      <c r="A86" s="86"/>
      <c r="B86" s="9" t="s">
        <v>5</v>
      </c>
      <c r="D86" s="189">
        <f>VOrgineel1!C192/VOrgineel1!$C$14</f>
        <v>0.40436414622830757</v>
      </c>
      <c r="E86" s="186">
        <f>VOrgineel2!C192/(VOrgineel2!$C$14+0.00000000001)</f>
        <v>0.40436414622829736</v>
      </c>
      <c r="F86" s="186">
        <f>VOrgineel3!C192/(VOrgineel3!$C$14+0.00000000001)</f>
        <v>0.40436414622829736</v>
      </c>
      <c r="G86" s="186">
        <f>VOrgineel4!C192/(VOrgineel4!$C$14+0.00000000001)</f>
        <v>0.40436414622829736</v>
      </c>
      <c r="H86" s="187"/>
      <c r="I86" s="190">
        <f>VOrgineel1!C398/(VOrgineel1!$C$14+0.00000000001)</f>
        <v>0.40436414622829736</v>
      </c>
      <c r="J86" s="188">
        <f>VOrgineel2!C398/(VOrgineel2!$C$14+0.00000000001)</f>
        <v>0.40436414622829736</v>
      </c>
      <c r="K86" s="188">
        <f>VOrgineel3!C398/(VOrgineel3!$C$14+0.00000000001)</f>
        <v>0.40436414622829736</v>
      </c>
      <c r="L86" s="188">
        <f>VOrgineel4!C398/(VOrgineel4!$C$14+0.00000000001)</f>
        <v>0.40436414622829736</v>
      </c>
    </row>
    <row r="87" spans="1:13" x14ac:dyDescent="0.3">
      <c r="A87" s="86"/>
      <c r="B87" s="9" t="s">
        <v>6</v>
      </c>
      <c r="D87" s="189">
        <f>VOrgineel1!C193/VOrgineel1!$C$14</f>
        <v>0.3990492987013266</v>
      </c>
      <c r="E87" s="186">
        <f>VOrgineel2!C193/(VOrgineel2!$C$14+0.00000000001)</f>
        <v>0.3990492987013165</v>
      </c>
      <c r="F87" s="186">
        <f>VOrgineel3!C193/(VOrgineel3!$C$14+0.00000000001)</f>
        <v>0.3990492987013165</v>
      </c>
      <c r="G87" s="186">
        <f>VOrgineel4!C193/(VOrgineel4!$C$14+0.00000000001)</f>
        <v>0.3990492987013165</v>
      </c>
      <c r="H87" s="187"/>
      <c r="I87" s="190">
        <f>VOrgineel1!C399/(VOrgineel1!$C$14+0.00000000001)</f>
        <v>0.3990492987013165</v>
      </c>
      <c r="J87" s="188">
        <f>VOrgineel2!C399/(VOrgineel2!$C$14+0.00000000001)</f>
        <v>0.3990492987013165</v>
      </c>
      <c r="K87" s="188">
        <f>VOrgineel3!C399/(VOrgineel3!$C$14+0.00000000001)</f>
        <v>0.3990492987013165</v>
      </c>
      <c r="L87" s="188">
        <f>VOrgineel4!C399/(VOrgineel4!$C$14+0.00000000001)</f>
        <v>0.3990492987013165</v>
      </c>
    </row>
    <row r="88" spans="1:13" x14ac:dyDescent="0.3">
      <c r="A88" s="86"/>
      <c r="B88" s="9" t="s">
        <v>7</v>
      </c>
      <c r="D88" s="189">
        <f>VOrgineel1!C194/VOrgineel1!$C$14</f>
        <v>0.39373445117434558</v>
      </c>
      <c r="E88" s="186">
        <f>VOrgineel2!C194/(VOrgineel2!$C$14+0.00000000001)</f>
        <v>0.39373445117433564</v>
      </c>
      <c r="F88" s="186">
        <f>VOrgineel3!C194/(VOrgineel3!$C$14+0.00000000001)</f>
        <v>0.39373445117433564</v>
      </c>
      <c r="G88" s="186">
        <f>VOrgineel4!C194/(VOrgineel4!$C$14+0.00000000001)</f>
        <v>0.39373445117433564</v>
      </c>
      <c r="H88" s="187"/>
      <c r="I88" s="190">
        <f>VOrgineel1!C400/(VOrgineel1!$C$14+0.00000000001)</f>
        <v>0.39373445117433564</v>
      </c>
      <c r="J88" s="188">
        <f>VOrgineel2!C400/(VOrgineel2!$C$14+0.00000000001)</f>
        <v>0.39373445117433564</v>
      </c>
      <c r="K88" s="188">
        <f>VOrgineel3!C400/(VOrgineel3!$C$14+0.00000000001)</f>
        <v>0.39373445117433564</v>
      </c>
      <c r="L88" s="188">
        <f>VOrgineel4!C400/(VOrgineel4!$C$14+0.00000000001)</f>
        <v>0.39373445117433564</v>
      </c>
    </row>
    <row r="89" spans="1:13" x14ac:dyDescent="0.3">
      <c r="A89" s="86"/>
      <c r="B89" s="9" t="s">
        <v>8</v>
      </c>
      <c r="D89" s="189">
        <f>VOrgineel1!C195/VOrgineel1!$C$14</f>
        <v>0.3898437127501162</v>
      </c>
      <c r="E89" s="186">
        <f>VOrgineel2!C195/(VOrgineel2!$C$14+0.00000000001)</f>
        <v>0.38984371275010637</v>
      </c>
      <c r="F89" s="186">
        <f>VOrgineel3!C195/(VOrgineel3!$C$14+0.00000000001)</f>
        <v>0.38984371275010637</v>
      </c>
      <c r="G89" s="186">
        <f>VOrgineel4!C195/(VOrgineel4!$C$14+0.00000000001)</f>
        <v>0.38984371275010637</v>
      </c>
      <c r="H89" s="187"/>
      <c r="I89" s="190">
        <f>VOrgineel1!C401/(VOrgineel1!$C$14+0.00000000001)</f>
        <v>0.38984371275010637</v>
      </c>
      <c r="J89" s="188">
        <f>VOrgineel2!C401/(VOrgineel2!$C$14+0.00000000001)</f>
        <v>0.38984371275010637</v>
      </c>
      <c r="K89" s="188">
        <f>VOrgineel3!C401/(VOrgineel3!$C$14+0.00000000001)</f>
        <v>0.38984371275010637</v>
      </c>
      <c r="L89" s="188">
        <f>VOrgineel4!C401/(VOrgineel4!$C$14+0.00000000001)</f>
        <v>0.38984371275010637</v>
      </c>
    </row>
    <row r="90" spans="1:13" x14ac:dyDescent="0.3">
      <c r="A90" s="86"/>
      <c r="B90" s="9" t="s">
        <v>9</v>
      </c>
      <c r="D90" s="189">
        <f>VOrgineel1!C196/VOrgineel1!$C$14</f>
        <v>0.38841960364736711</v>
      </c>
      <c r="E90" s="186">
        <f>VOrgineel2!C196/(VOrgineel2!$C$14+0.00000000001)</f>
        <v>0.38841960364735728</v>
      </c>
      <c r="F90" s="186">
        <f>VOrgineel3!C196/(VOrgineel3!$C$14+0.00000000001)</f>
        <v>0.38841960364735728</v>
      </c>
      <c r="G90" s="186">
        <f>VOrgineel4!C196/(VOrgineel4!$C$14+0.00000000001)</f>
        <v>0.38841960364735728</v>
      </c>
      <c r="H90" s="187"/>
      <c r="I90" s="190">
        <f>VOrgineel1!C402/(VOrgineel1!$C$14+0.00000000001)</f>
        <v>0.38841960364735728</v>
      </c>
      <c r="J90" s="188">
        <f>VOrgineel2!C402/(VOrgineel2!$C$14+0.00000000001)</f>
        <v>0.38841960364735728</v>
      </c>
      <c r="K90" s="188">
        <f>VOrgineel3!C402/(VOrgineel3!$C$14+0.00000000001)</f>
        <v>0.38841960364735728</v>
      </c>
      <c r="L90" s="188">
        <f>VOrgineel4!C402/(VOrgineel4!$C$14+0.00000000001)</f>
        <v>0.38841960364735728</v>
      </c>
    </row>
    <row r="91" spans="1:13" x14ac:dyDescent="0.3">
      <c r="A91" s="86"/>
      <c r="B91" s="9" t="s">
        <v>10</v>
      </c>
      <c r="D91" s="189">
        <f>VOrgineel1!C197/VOrgineel1!$C$14</f>
        <v>0.3898437127501162</v>
      </c>
      <c r="E91" s="186">
        <f>VOrgineel2!C197/(VOrgineel2!$C$14+0.00000000001)</f>
        <v>0.38984371275010637</v>
      </c>
      <c r="F91" s="186">
        <f>VOrgineel3!C197/(VOrgineel3!$C$14+0.00000000001)</f>
        <v>0.38984371275010637</v>
      </c>
      <c r="G91" s="186">
        <f>VOrgineel4!C197/(VOrgineel4!$C$14+0.00000000001)</f>
        <v>0.38984371275010637</v>
      </c>
      <c r="H91" s="187"/>
      <c r="I91" s="190">
        <f>VOrgineel1!C403/(VOrgineel1!$C$14+0.00000000001)</f>
        <v>0.38984371275010637</v>
      </c>
      <c r="J91" s="188">
        <f>VOrgineel2!C403/(VOrgineel2!$C$14+0.00000000001)</f>
        <v>0.38984371275010637</v>
      </c>
      <c r="K91" s="188">
        <f>VOrgineel3!C403/(VOrgineel3!$C$14+0.00000000001)</f>
        <v>0.38984371275010637</v>
      </c>
      <c r="L91" s="188">
        <f>VOrgineel4!C403/(VOrgineel4!$C$14+0.00000000001)</f>
        <v>0.38984371275010637</v>
      </c>
    </row>
    <row r="92" spans="1:13" x14ac:dyDescent="0.3">
      <c r="A92" s="86"/>
      <c r="B92" s="9" t="s">
        <v>11</v>
      </c>
      <c r="D92" s="189">
        <f>VOrgineel1!C198/VOrgineel1!$C$14</f>
        <v>0.39373445117434558</v>
      </c>
      <c r="E92" s="186">
        <f>VOrgineel2!C198/(VOrgineel2!$C$14+0.00000000001)</f>
        <v>0.39373445117433564</v>
      </c>
      <c r="F92" s="186">
        <f>VOrgineel3!C198/(VOrgineel3!$C$14+0.00000000001)</f>
        <v>0.39373445117433564</v>
      </c>
      <c r="G92" s="186">
        <f>VOrgineel4!C198/(VOrgineel4!$C$14+0.00000000001)</f>
        <v>0.39373445117433564</v>
      </c>
      <c r="H92" s="187"/>
      <c r="I92" s="190">
        <f>VOrgineel1!C404/(VOrgineel1!$C$14+0.00000000001)</f>
        <v>0.39373445117433564</v>
      </c>
      <c r="J92" s="188">
        <f>VOrgineel2!C404/(VOrgineel2!$C$14+0.00000000001)</f>
        <v>0.39373445117433564</v>
      </c>
      <c r="K92" s="188">
        <f>VOrgineel3!C404/(VOrgineel3!$C$14+0.00000000001)</f>
        <v>0.39373445117433564</v>
      </c>
      <c r="L92" s="188">
        <f>VOrgineel4!C404/(VOrgineel4!$C$14+0.00000000001)</f>
        <v>0.39373445117433564</v>
      </c>
    </row>
    <row r="93" spans="1:13" x14ac:dyDescent="0.3">
      <c r="A93" s="86"/>
      <c r="B93" s="9" t="s">
        <v>12</v>
      </c>
      <c r="D93" s="189">
        <f>VOrgineel1!C199/VOrgineel1!$C$14</f>
        <v>0.3990492987013266</v>
      </c>
      <c r="E93" s="186">
        <f>VOrgineel2!C199/(VOrgineel2!$C$14+0.00000000001)</f>
        <v>0.3990492987013165</v>
      </c>
      <c r="F93" s="186">
        <f>VOrgineel3!C199/(VOrgineel3!$C$14+0.00000000001)</f>
        <v>0.3990492987013165</v>
      </c>
      <c r="G93" s="186">
        <f>VOrgineel4!C199/(VOrgineel4!$C$14+0.00000000001)</f>
        <v>0.3990492987013165</v>
      </c>
      <c r="H93" s="187"/>
      <c r="I93" s="190">
        <f>VOrgineel1!C405/(VOrgineel1!$C$14+0.00000000001)</f>
        <v>0.3990492987013165</v>
      </c>
      <c r="J93" s="188">
        <f>VOrgineel2!C405/(VOrgineel2!$C$14+0.00000000001)</f>
        <v>0.3990492987013165</v>
      </c>
      <c r="K93" s="188">
        <f>VOrgineel3!C405/(VOrgineel3!$C$14+0.00000000001)</f>
        <v>0.3990492987013165</v>
      </c>
      <c r="L93" s="188">
        <f>VOrgineel4!C405/(VOrgineel4!$C$14+0.00000000001)</f>
        <v>0.3990492987013165</v>
      </c>
    </row>
    <row r="94" spans="1:13" x14ac:dyDescent="0.3">
      <c r="A94" s="86"/>
      <c r="B94" s="9" t="s">
        <v>13</v>
      </c>
      <c r="D94" s="189">
        <f>VOrgineel1!C200/VOrgineel1!$C$14</f>
        <v>0.40436414622830757</v>
      </c>
      <c r="E94" s="186">
        <f>VOrgineel2!C200/(VOrgineel2!$C$14+0.00000000001)</f>
        <v>0.40436414622829736</v>
      </c>
      <c r="F94" s="186">
        <f>VOrgineel3!C200/(VOrgineel3!$C$14+0.00000000001)</f>
        <v>0.40436414622829736</v>
      </c>
      <c r="G94" s="186">
        <f>VOrgineel4!C200/(VOrgineel4!$C$14+0.00000000001)</f>
        <v>0.40436414622829736</v>
      </c>
      <c r="H94" s="187"/>
      <c r="I94" s="190">
        <f>VOrgineel1!C406/(VOrgineel1!$C$14+0.00000000001)</f>
        <v>0.40436414622829736</v>
      </c>
      <c r="J94" s="188">
        <f>VOrgineel2!C406/(VOrgineel2!$C$14+0.00000000001)</f>
        <v>0.40436414622829736</v>
      </c>
      <c r="K94" s="188">
        <f>VOrgineel3!C406/(VOrgineel3!$C$14+0.00000000001)</f>
        <v>0.40436414622829736</v>
      </c>
      <c r="L94" s="188">
        <f>VOrgineel4!C406/(VOrgineel4!$C$14+0.00000000001)</f>
        <v>0.40436414622829736</v>
      </c>
    </row>
    <row r="95" spans="1:13" x14ac:dyDescent="0.3">
      <c r="A95" s="86"/>
      <c r="B95" s="9" t="s">
        <v>14</v>
      </c>
      <c r="D95" s="189">
        <f>VOrgineel1!C201/VOrgineel1!$C$14</f>
        <v>0.4082548846525394</v>
      </c>
      <c r="E95" s="186">
        <f>VOrgineel2!C201/(VOrgineel2!$C$14+0.00000000001)</f>
        <v>0.40825488465252907</v>
      </c>
      <c r="F95" s="186">
        <f>VOrgineel3!C201/(VOrgineel3!$C$14+0.00000000001)</f>
        <v>0.40825488465252907</v>
      </c>
      <c r="G95" s="186">
        <f>VOrgineel4!C201/(VOrgineel4!$C$14+0.00000000001)</f>
        <v>0.40825488465252907</v>
      </c>
      <c r="H95" s="187"/>
      <c r="I95" s="190">
        <f>VOrgineel1!C407/(VOrgineel1!$C$14+0.00000000001)</f>
        <v>0.40825488465252907</v>
      </c>
      <c r="J95" s="188">
        <f>VOrgineel2!C407/(VOrgineel2!$C$14+0.00000000001)</f>
        <v>0.40825488465252907</v>
      </c>
      <c r="K95" s="188">
        <f>VOrgineel3!C407/(VOrgineel3!$C$14+0.00000000001)</f>
        <v>0.40825488465252907</v>
      </c>
      <c r="L95" s="188">
        <f>VOrgineel4!C407/(VOrgineel4!$C$14+0.00000000001)</f>
        <v>0.40825488465252907</v>
      </c>
    </row>
    <row r="96" spans="1:13" x14ac:dyDescent="0.3">
      <c r="A96" s="86"/>
      <c r="B96" s="16" t="s">
        <v>750</v>
      </c>
      <c r="C96" s="15"/>
      <c r="D96" s="64" t="s">
        <v>741</v>
      </c>
      <c r="E96" s="64" t="s">
        <v>742</v>
      </c>
      <c r="F96" s="65" t="s">
        <v>743</v>
      </c>
      <c r="G96" s="65" t="s">
        <v>744</v>
      </c>
      <c r="H96" s="44"/>
      <c r="I96" s="64" t="s">
        <v>745</v>
      </c>
      <c r="J96" s="64" t="s">
        <v>746</v>
      </c>
      <c r="K96" s="65" t="s">
        <v>747</v>
      </c>
      <c r="L96" s="65" t="s">
        <v>748</v>
      </c>
    </row>
    <row r="97" spans="1:12" x14ac:dyDescent="0.3">
      <c r="A97" s="86"/>
      <c r="B97" s="9" t="s">
        <v>3</v>
      </c>
      <c r="D97" s="186">
        <f>VOrgineel1!C204*3/(VOrgineel1!$C$13+0.00000000001)</f>
        <v>0.89722105694336463</v>
      </c>
      <c r="E97" s="186">
        <f>3*VOrgineel2!C204/(VOrgineel2!$C$13+0.00000000001)</f>
        <v>0.89722105694336463</v>
      </c>
      <c r="F97" s="186">
        <f>3*VOrgineel3!C204/(VOrgineel3!$C$13+0.00000000001)</f>
        <v>0.89722105694336463</v>
      </c>
      <c r="G97" s="186">
        <f>3*VOrgineel4!C204/(VOrgineel4!$C$13+0.00000000001)</f>
        <v>0.89722105694336463</v>
      </c>
      <c r="H97" s="187"/>
      <c r="I97" s="188">
        <f>3*VOrgineel1!C410/(VOrgineel1!$C$13+0.00000000001)</f>
        <v>1.9994471852933331</v>
      </c>
      <c r="J97" s="188">
        <f>3*VOrgineel2!C410/(VOrgineel2!$C$13+0.00000000001)</f>
        <v>1.9994471852933331</v>
      </c>
      <c r="K97" s="188">
        <f>3*VOrgineel3!C410/(VOrgineel3!$C$13+0.00000000001)</f>
        <v>1.9994471852933331</v>
      </c>
      <c r="L97" s="188">
        <f>3*VOrgineel4!C410/(VOrgineel4!$C$13+0.00000000001)</f>
        <v>1.9994471852933331</v>
      </c>
    </row>
    <row r="98" spans="1:12" x14ac:dyDescent="0.3">
      <c r="A98" s="86"/>
      <c r="B98" s="9" t="s">
        <v>4</v>
      </c>
      <c r="D98" s="186">
        <f>VOrgineel1!C205*3/(VOrgineel1!$C$13+0.00000000001)</f>
        <v>1.1054835441713662</v>
      </c>
      <c r="E98" s="186">
        <f>3*VOrgineel2!C205/(VOrgineel2!$C$13+0.00000000001)</f>
        <v>1.1054835441713662</v>
      </c>
      <c r="F98" s="186">
        <f>3*VOrgineel3!C205/(VOrgineel3!$C$13+0.00000000001)</f>
        <v>1.1054835441713662</v>
      </c>
      <c r="G98" s="186">
        <f>3*VOrgineel4!C205/(VOrgineel4!$C$13+0.00000000001)</f>
        <v>1.1054835441713662</v>
      </c>
      <c r="H98" s="187"/>
      <c r="I98" s="188">
        <f>3*VOrgineel1!C411/(VOrgineel1!$C$13+0.00000000001)</f>
        <v>2.1989068089263126</v>
      </c>
      <c r="J98" s="188">
        <f>3*VOrgineel2!C411/(VOrgineel2!$C$13+0.00000000001)</f>
        <v>2.1989068089263126</v>
      </c>
      <c r="K98" s="188">
        <f>3*VOrgineel3!C411/(VOrgineel3!$C$13+0.00000000001)</f>
        <v>2.1989068089263126</v>
      </c>
      <c r="L98" s="188">
        <f>3*VOrgineel4!C411/(VOrgineel4!$C$13+0.00000000001)</f>
        <v>2.1989068089263126</v>
      </c>
    </row>
    <row r="99" spans="1:12" x14ac:dyDescent="0.3">
      <c r="A99" s="86"/>
      <c r="B99" s="9" t="s">
        <v>5</v>
      </c>
      <c r="D99" s="186">
        <f>VOrgineel1!C206*3/(VOrgineel1!$C$13+0.00000000001)</f>
        <v>0.88846976076515172</v>
      </c>
      <c r="E99" s="186">
        <f>3*VOrgineel2!C206/(VOrgineel2!$C$13+0.00000000001)</f>
        <v>0.88846976076515172</v>
      </c>
      <c r="F99" s="186">
        <f>3*VOrgineel3!C206/(VOrgineel3!$C$13+0.00000000001)</f>
        <v>0.88846976076515172</v>
      </c>
      <c r="G99" s="186">
        <f>3*VOrgineel4!C206/(VOrgineel4!$C$13+0.00000000001)</f>
        <v>0.88846976076515172</v>
      </c>
      <c r="H99" s="187"/>
      <c r="I99" s="188">
        <f>3*VOrgineel1!C412/(VOrgineel1!$C$13+0.00000000001)</f>
        <v>2.2172531343398854</v>
      </c>
      <c r="J99" s="188">
        <f>3*VOrgineel2!C412/(VOrgineel2!$C$13+0.00000000001)</f>
        <v>2.2172531343398854</v>
      </c>
      <c r="K99" s="188">
        <f>3*VOrgineel3!C412/(VOrgineel3!$C$13+0.00000000001)</f>
        <v>2.2172531343398854</v>
      </c>
      <c r="L99" s="188">
        <f>3*VOrgineel4!C412/(VOrgineel4!$C$13+0.00000000001)</f>
        <v>2.2172531343398854</v>
      </c>
    </row>
    <row r="100" spans="1:12" x14ac:dyDescent="0.3">
      <c r="A100" s="86"/>
      <c r="B100" s="9" t="s">
        <v>6</v>
      </c>
      <c r="D100" s="186">
        <f>VOrgineel1!C207*3/(VOrgineel1!$C$13+0.00000000001)</f>
        <v>0.89459183511367957</v>
      </c>
      <c r="E100" s="186">
        <f>3*VOrgineel2!C207/(VOrgineel2!$C$13+0.00000000001)</f>
        <v>0.89459183511367957</v>
      </c>
      <c r="F100" s="186">
        <f>3*VOrgineel3!C207/(VOrgineel3!$C$13+0.00000000001)</f>
        <v>0.89459183511367957</v>
      </c>
      <c r="G100" s="186">
        <f>3*VOrgineel4!C207/(VOrgineel4!$C$13+0.00000000001)</f>
        <v>0.89459183511367957</v>
      </c>
      <c r="H100" s="187"/>
      <c r="I100" s="188">
        <f>3*VOrgineel1!C413/(VOrgineel1!$C$13+0.00000000001)</f>
        <v>2.6682639412313431</v>
      </c>
      <c r="J100" s="188">
        <f>3*VOrgineel2!C413/(VOrgineel2!$C$13+0.00000000001)</f>
        <v>2.6682639412313431</v>
      </c>
      <c r="K100" s="188">
        <f>3*VOrgineel3!C413/(VOrgineel3!$C$13+0.00000000001)</f>
        <v>2.6682639412313431</v>
      </c>
      <c r="L100" s="188">
        <f>3*VOrgineel4!C413/(VOrgineel4!$C$13+0.00000000001)</f>
        <v>2.6682639412313431</v>
      </c>
    </row>
    <row r="101" spans="1:12" x14ac:dyDescent="0.3">
      <c r="A101" s="86"/>
      <c r="B101" s="9" t="s">
        <v>7</v>
      </c>
      <c r="D101" s="186">
        <f>VOrgineel1!C208*3/(VOrgineel1!$C$13+0.00000000001)</f>
        <v>0.86829686809159756</v>
      </c>
      <c r="E101" s="186">
        <f>3*VOrgineel2!C208/(VOrgineel2!$C$13+0.00000000001)</f>
        <v>0.86829686809159756</v>
      </c>
      <c r="F101" s="186">
        <f>3*VOrgineel3!C208/(VOrgineel3!$C$13+0.00000000001)</f>
        <v>0.86829686809159756</v>
      </c>
      <c r="G101" s="186">
        <f>3*VOrgineel4!C208/(VOrgineel4!$C$13+0.00000000001)</f>
        <v>0.86829686809159756</v>
      </c>
      <c r="H101" s="187"/>
      <c r="I101" s="188">
        <f>3*VOrgineel1!C414/(VOrgineel1!$C$13+0.00000000001)</f>
        <v>3.0578610052603512</v>
      </c>
      <c r="J101" s="188">
        <f>3*VOrgineel2!C414/(VOrgineel2!$C$13+0.00000000001)</f>
        <v>3.0578610052603512</v>
      </c>
      <c r="K101" s="188">
        <f>3*VOrgineel3!C414/(VOrgineel3!$C$13+0.00000000001)</f>
        <v>3.0578610052603512</v>
      </c>
      <c r="L101" s="188">
        <f>3*VOrgineel4!C414/(VOrgineel4!$C$13+0.00000000001)</f>
        <v>3.0578610052603512</v>
      </c>
    </row>
    <row r="102" spans="1:12" x14ac:dyDescent="0.3">
      <c r="A102" s="86"/>
      <c r="B102" s="9" t="s">
        <v>8</v>
      </c>
      <c r="D102" s="186">
        <f>VOrgineel1!C209*3/(VOrgineel1!$C$13+0.00000000001)</f>
        <v>0.83082696007138079</v>
      </c>
      <c r="E102" s="186">
        <f>3*VOrgineel2!C209/(VOrgineel2!$C$13+0.00000000001)</f>
        <v>0.83082696007138079</v>
      </c>
      <c r="F102" s="186">
        <f>3*VOrgineel3!C209/(VOrgineel3!$C$13+0.00000000001)</f>
        <v>0.83082696007138079</v>
      </c>
      <c r="G102" s="186">
        <f>3*VOrgineel4!C209/(VOrgineel4!$C$13+0.00000000001)</f>
        <v>0.83082696007138079</v>
      </c>
      <c r="H102" s="187"/>
      <c r="I102" s="188">
        <f>3*VOrgineel1!C415/(VOrgineel1!$C$13+0.00000000001)</f>
        <v>3.3503359248051199</v>
      </c>
      <c r="J102" s="188">
        <f>3*VOrgineel2!C415/(VOrgineel2!$C$13+0.00000000001)</f>
        <v>3.3503359248051199</v>
      </c>
      <c r="K102" s="188">
        <f>3*VOrgineel3!C415/(VOrgineel3!$C$13+0.00000000001)</f>
        <v>3.3503359248051199</v>
      </c>
      <c r="L102" s="188">
        <f>3*VOrgineel4!C415/(VOrgineel4!$C$13+0.00000000001)</f>
        <v>3.3503359248051199</v>
      </c>
    </row>
    <row r="103" spans="1:12" x14ac:dyDescent="0.3">
      <c r="A103" s="86"/>
      <c r="B103" s="9" t="s">
        <v>9</v>
      </c>
      <c r="D103" s="186">
        <f>VOrgineel1!C210*3/(VOrgineel1!$C$13+0.00000000001)</f>
        <v>0.80097098559848945</v>
      </c>
      <c r="E103" s="186">
        <f>3*VOrgineel2!C210/(VOrgineel2!$C$13+0.00000000001)</f>
        <v>0.80097098559848945</v>
      </c>
      <c r="F103" s="186">
        <f>3*VOrgineel3!C210/(VOrgineel3!$C$13+0.00000000001)</f>
        <v>0.80097098559848945</v>
      </c>
      <c r="G103" s="186">
        <f>3*VOrgineel4!C210/(VOrgineel4!$C$13+0.00000000001)</f>
        <v>0.80097098559848945</v>
      </c>
      <c r="H103" s="187"/>
      <c r="I103" s="188">
        <f>3*VOrgineel1!C416/(VOrgineel1!$C$13+0.00000000001)</f>
        <v>3.2454776391645384</v>
      </c>
      <c r="J103" s="188">
        <f>3*VOrgineel2!C416/(VOrgineel2!$C$13+0.00000000001)</f>
        <v>3.2454776391645384</v>
      </c>
      <c r="K103" s="188">
        <f>3*VOrgineel3!C416/(VOrgineel3!$C$13+0.00000000001)</f>
        <v>3.2454776391645384</v>
      </c>
      <c r="L103" s="188">
        <f>3*VOrgineel4!C416/(VOrgineel4!$C$13+0.00000000001)</f>
        <v>3.2454776391645384</v>
      </c>
    </row>
    <row r="104" spans="1:12" x14ac:dyDescent="0.3">
      <c r="A104" s="86"/>
      <c r="B104" s="9" t="s">
        <v>10</v>
      </c>
      <c r="D104" s="186">
        <f>VOrgineel1!C211*3/(VOrgineel1!$C$13+0.00000000001)</f>
        <v>0.77827098035984277</v>
      </c>
      <c r="E104" s="186">
        <f>3*VOrgineel2!C211/(VOrgineel2!$C$13+0.00000000001)</f>
        <v>0.77827098035984277</v>
      </c>
      <c r="F104" s="186">
        <f>3*VOrgineel3!C211/(VOrgineel3!$C$13+0.00000000001)</f>
        <v>0.77827098035984277</v>
      </c>
      <c r="G104" s="186">
        <f>3*VOrgineel4!C211/(VOrgineel4!$C$13+0.00000000001)</f>
        <v>0.77827098035984277</v>
      </c>
      <c r="H104" s="187"/>
      <c r="I104" s="188">
        <f>3*VOrgineel1!C417/(VOrgineel1!$C$13+0.00000000001)</f>
        <v>3.1991572594144184</v>
      </c>
      <c r="J104" s="188">
        <f>3*VOrgineel2!C417/(VOrgineel2!$C$13+0.00000000001)</f>
        <v>3.1991572594144184</v>
      </c>
      <c r="K104" s="188">
        <f>3*VOrgineel3!C417/(VOrgineel3!$C$13+0.00000000001)</f>
        <v>3.1991572594144184</v>
      </c>
      <c r="L104" s="188">
        <f>3*VOrgineel4!C417/(VOrgineel4!$C$13+0.00000000001)</f>
        <v>3.1991572594144184</v>
      </c>
    </row>
    <row r="105" spans="1:12" x14ac:dyDescent="0.3">
      <c r="A105" s="86"/>
      <c r="B105" s="9" t="s">
        <v>11</v>
      </c>
      <c r="D105" s="186">
        <f>VOrgineel1!C212*3/(VOrgineel1!$C$13+0.00000000001)</f>
        <v>0.82029341663210686</v>
      </c>
      <c r="E105" s="186">
        <f>3*VOrgineel2!C212/(VOrgineel2!$C$13+0.00000000001)</f>
        <v>0.82029341663210686</v>
      </c>
      <c r="F105" s="186">
        <f>3*VOrgineel3!C212/(VOrgineel3!$C$13+0.00000000001)</f>
        <v>0.82029341663210686</v>
      </c>
      <c r="G105" s="186">
        <f>3*VOrgineel4!C212/(VOrgineel4!$C$13+0.00000000001)</f>
        <v>0.82029341663210686</v>
      </c>
      <c r="H105" s="187"/>
      <c r="I105" s="188">
        <f>3*VOrgineel1!C418/(VOrgineel1!$C$13+0.00000000001)</f>
        <v>2.8840203536434927</v>
      </c>
      <c r="J105" s="188">
        <f>3*VOrgineel2!C418/(VOrgineel2!$C$13+0.00000000001)</f>
        <v>2.8840203536434927</v>
      </c>
      <c r="K105" s="188">
        <f>3*VOrgineel3!C418/(VOrgineel3!$C$13+0.00000000001)</f>
        <v>2.8840203536434927</v>
      </c>
      <c r="L105" s="188">
        <f>3*VOrgineel4!C418/(VOrgineel4!$C$13+0.00000000001)</f>
        <v>2.8840203536434927</v>
      </c>
    </row>
    <row r="106" spans="1:12" x14ac:dyDescent="0.3">
      <c r="A106" s="86"/>
      <c r="B106" s="9" t="s">
        <v>12</v>
      </c>
      <c r="D106" s="186">
        <f>VOrgineel1!C213*3/(VOrgineel1!$C$13+0.00000000001)</f>
        <v>0.83535675520457564</v>
      </c>
      <c r="E106" s="186">
        <f>3*VOrgineel2!C213/(VOrgineel2!$C$13+0.00000000001)</f>
        <v>0.83535675520457564</v>
      </c>
      <c r="F106" s="186">
        <f>3*VOrgineel3!C213/(VOrgineel3!$C$13+0.00000000001)</f>
        <v>0.83535675520457564</v>
      </c>
      <c r="G106" s="186">
        <f>3*VOrgineel4!C213/(VOrgineel4!$C$13+0.00000000001)</f>
        <v>0.83535675520457564</v>
      </c>
      <c r="H106" s="187"/>
      <c r="I106" s="188">
        <f>3*VOrgineel1!C419/(VOrgineel1!$C$13+0.00000000001)</f>
        <v>2.529640121209324</v>
      </c>
      <c r="J106" s="188">
        <f>3*VOrgineel2!C419/(VOrgineel2!$C$13+0.00000000001)</f>
        <v>2.529640121209324</v>
      </c>
      <c r="K106" s="188">
        <f>3*VOrgineel3!C419/(VOrgineel3!$C$13+0.00000000001)</f>
        <v>2.529640121209324</v>
      </c>
      <c r="L106" s="188">
        <f>3*VOrgineel4!C419/(VOrgineel4!$C$13+0.00000000001)</f>
        <v>2.529640121209324</v>
      </c>
    </row>
    <row r="107" spans="1:12" x14ac:dyDescent="0.3">
      <c r="A107" s="86"/>
      <c r="B107" s="9" t="s">
        <v>13</v>
      </c>
      <c r="D107" s="186">
        <f>VOrgineel1!C214*3/(VOrgineel1!$C$13+0.00000000001)</f>
        <v>0.84951325806407163</v>
      </c>
      <c r="E107" s="186">
        <f>3*VOrgineel2!C214/(VOrgineel2!$C$13+0.00000000001)</f>
        <v>0.84951325806407163</v>
      </c>
      <c r="F107" s="186">
        <f>3*VOrgineel3!C214/(VOrgineel3!$C$13+0.00000000001)</f>
        <v>0.84951325806407163</v>
      </c>
      <c r="G107" s="186">
        <f>3*VOrgineel4!C214/(VOrgineel4!$C$13+0.00000000001)</f>
        <v>0.84951325806407163</v>
      </c>
      <c r="H107" s="187"/>
      <c r="I107" s="188">
        <f>3*VOrgineel1!C420/(VOrgineel1!$C$13+0.00000000001)</f>
        <v>2.1487473780104249</v>
      </c>
      <c r="J107" s="188">
        <f>3*VOrgineel2!C420/(VOrgineel2!$C$13+0.00000000001)</f>
        <v>2.1487473780104249</v>
      </c>
      <c r="K107" s="188">
        <f>3*VOrgineel3!C420/(VOrgineel3!$C$13+0.00000000001)</f>
        <v>2.1487473780104249</v>
      </c>
      <c r="L107" s="188">
        <f>3*VOrgineel4!C420/(VOrgineel4!$C$13+0.00000000001)</f>
        <v>2.1487473780104249</v>
      </c>
    </row>
    <row r="108" spans="1:12" x14ac:dyDescent="0.3">
      <c r="A108" s="86"/>
      <c r="B108" s="9" t="s">
        <v>14</v>
      </c>
      <c r="D108" s="186">
        <f>VOrgineel1!C215*3/(VOrgineel1!$C$13+0.00000000001)</f>
        <v>0.85774229923701151</v>
      </c>
      <c r="E108" s="186">
        <f>3*VOrgineel2!C215/(VOrgineel2!$C$13+0.00000000001)</f>
        <v>0.85774229923701151</v>
      </c>
      <c r="F108" s="186">
        <f>3*VOrgineel3!C215/(VOrgineel3!$C$13+0.00000000001)</f>
        <v>0.85774229923701151</v>
      </c>
      <c r="G108" s="186">
        <f>3*VOrgineel4!C215/(VOrgineel4!$C$13+0.00000000001)</f>
        <v>0.85774229923701151</v>
      </c>
      <c r="H108" s="187"/>
      <c r="I108" s="188">
        <f>3*VOrgineel1!C421/(VOrgineel1!$C$13+0.00000000001)</f>
        <v>1.9560037510643962</v>
      </c>
      <c r="J108" s="188">
        <f>3*VOrgineel2!C421/(VOrgineel2!$C$13+0.00000000001)</f>
        <v>1.9560037510643962</v>
      </c>
      <c r="K108" s="188">
        <f>3*VOrgineel3!C421/(VOrgineel3!$C$13+0.00000000001)</f>
        <v>1.9560037510643962</v>
      </c>
      <c r="L108" s="188">
        <f>3*VOrgineel4!C421/(VOrgineel4!$C$13+0.00000000001)</f>
        <v>1.9560037510643962</v>
      </c>
    </row>
    <row r="109" spans="1:12" x14ac:dyDescent="0.3">
      <c r="A109" s="86"/>
      <c r="B109" s="16" t="s">
        <v>751</v>
      </c>
      <c r="C109" s="15"/>
      <c r="D109" s="64" t="s">
        <v>741</v>
      </c>
      <c r="E109" s="64" t="s">
        <v>742</v>
      </c>
      <c r="F109" s="65" t="s">
        <v>743</v>
      </c>
      <c r="G109" s="65" t="s">
        <v>744</v>
      </c>
      <c r="H109" s="44"/>
      <c r="I109" s="64"/>
      <c r="J109" s="64"/>
      <c r="K109" s="65"/>
      <c r="L109" s="65"/>
    </row>
    <row r="110" spans="1:12" x14ac:dyDescent="0.3">
      <c r="A110" s="86"/>
      <c r="B110" s="9" t="s">
        <v>3</v>
      </c>
      <c r="D110" s="186">
        <f>VOrgineel1!C176/(VOrgineel1!$C$13+0.00000000001)</f>
        <v>0.63202089107997428</v>
      </c>
      <c r="E110" s="186">
        <f>VOrgineel2!C176/(VOrgineel2!$C$13+0.00000000001)</f>
        <v>0.63202089107997428</v>
      </c>
      <c r="F110" s="186">
        <f>VOrgineel3!C176/(VOrgineel3!$C$13+0.00000000001)</f>
        <v>0.63202089107997428</v>
      </c>
      <c r="G110" s="186">
        <f>VOrgineel4!C176/(VOrgineel4!$C$13+0.00000000001)</f>
        <v>0.63202089107997428</v>
      </c>
      <c r="H110" s="191"/>
      <c r="I110" s="191"/>
      <c r="J110" s="191"/>
      <c r="K110" s="191"/>
      <c r="L110" s="1"/>
    </row>
    <row r="111" spans="1:12" x14ac:dyDescent="0.3">
      <c r="A111" s="86"/>
      <c r="B111" s="9" t="s">
        <v>4</v>
      </c>
      <c r="D111" s="186">
        <f>VOrgineel1!C177/(VOrgineel1!$C$13+0.00000000001)</f>
        <v>1.5660902574321314</v>
      </c>
      <c r="E111" s="186">
        <f>VOrgineel2!C177/(VOrgineel2!$C$13+0.00000000001)</f>
        <v>1.5660902574321314</v>
      </c>
      <c r="F111" s="186">
        <f>VOrgineel3!C177/(VOrgineel3!$C$13+0.00000000001)</f>
        <v>1.5660902574321314</v>
      </c>
      <c r="G111" s="186">
        <f>VOrgineel4!C177/(VOrgineel4!$C$13+0.00000000001)</f>
        <v>1.5660902574321314</v>
      </c>
      <c r="H111" s="191"/>
      <c r="I111" s="191"/>
      <c r="J111" s="191"/>
      <c r="K111" s="191"/>
      <c r="L111" s="1"/>
    </row>
    <row r="112" spans="1:12" x14ac:dyDescent="0.3">
      <c r="A112" s="86"/>
      <c r="B112" s="9" t="s">
        <v>5</v>
      </c>
      <c r="D112" s="186">
        <f>VOrgineel1!C178/(VOrgineel1!$C$13+0.00000000001)</f>
        <v>3.2973641020037685</v>
      </c>
      <c r="E112" s="186">
        <f>VOrgineel2!C178/(VOrgineel2!$C$13+0.00000000001)</f>
        <v>3.2973641020037685</v>
      </c>
      <c r="F112" s="186">
        <f>VOrgineel3!C178/(VOrgineel3!$C$13+0.00000000001)</f>
        <v>3.0209675021808162</v>
      </c>
      <c r="G112" s="186">
        <f>VOrgineel4!C178/(VOrgineel4!$C$13+0.00000000001)</f>
        <v>2.9715501076378712</v>
      </c>
      <c r="H112" s="191"/>
      <c r="I112" s="191"/>
      <c r="J112" s="191"/>
      <c r="K112" s="191"/>
      <c r="L112" s="1"/>
    </row>
    <row r="113" spans="1:12" x14ac:dyDescent="0.3">
      <c r="A113" s="86"/>
      <c r="B113" s="9" t="s">
        <v>6</v>
      </c>
      <c r="D113" s="186">
        <f>VOrgineel1!C179/(VOrgineel1!$C$13+0.00000000001)</f>
        <v>4.7399920870827339</v>
      </c>
      <c r="E113" s="186">
        <f>VOrgineel2!C179/(VOrgineel2!$C$13+0.00000000001)</f>
        <v>4.7399920870827339</v>
      </c>
      <c r="F113" s="186">
        <f>VOrgineel3!C179/(VOrgineel3!$C$13+0.00000000001)</f>
        <v>4.099349070583532</v>
      </c>
      <c r="G113" s="186">
        <f>VOrgineel4!C179/(VOrgineel4!$C$13+0.00000000001)</f>
        <v>3.9848074708395655</v>
      </c>
      <c r="H113" s="1"/>
      <c r="I113" s="1"/>
      <c r="J113" s="1"/>
      <c r="K113" s="1"/>
      <c r="L113" s="1"/>
    </row>
    <row r="114" spans="1:12" x14ac:dyDescent="0.3">
      <c r="A114" s="86"/>
      <c r="B114" s="9" t="s">
        <v>7</v>
      </c>
      <c r="D114" s="186">
        <f>VOrgineel1!C180/(VOrgineel1!$C$13+0.00000000001)</f>
        <v>5.3582338478690508</v>
      </c>
      <c r="E114" s="186">
        <f>VOrgineel2!C180/(VOrgineel2!$C$13+0.00000000001)</f>
        <v>5.3582338478690508</v>
      </c>
      <c r="F114" s="186">
        <f>VOrgineel3!C180/(VOrgineel3!$C$13+0.00000000001)</f>
        <v>4.5328066550714006</v>
      </c>
      <c r="G114" s="186">
        <f>VOrgineel4!C180/(VOrgineel4!$C$13+0.00000000001)</f>
        <v>4.3852271939670162</v>
      </c>
      <c r="H114" s="1"/>
      <c r="I114" s="1"/>
      <c r="J114" s="1"/>
      <c r="K114" s="1"/>
      <c r="L114" s="1"/>
    </row>
    <row r="115" spans="1:12" x14ac:dyDescent="0.3">
      <c r="A115" s="86"/>
      <c r="B115" s="9" t="s">
        <v>8</v>
      </c>
      <c r="D115" s="186">
        <f>VOrgineel1!C181/(VOrgineel1!$C$13+0.00000000001)</f>
        <v>5.7303080699704987</v>
      </c>
      <c r="E115" s="186">
        <f>VOrgineel2!C181/(VOrgineel2!$C$13+0.00000000001)</f>
        <v>5.7303080699704987</v>
      </c>
      <c r="F115" s="186">
        <f>VOrgineel3!C181/(VOrgineel3!$C$13+0.00000000001)</f>
        <v>4.6029055103864387</v>
      </c>
      <c r="G115" s="186">
        <f>VOrgineel4!C181/(VOrgineel4!$C$13+0.00000000001)</f>
        <v>4.4013353856766093</v>
      </c>
      <c r="H115" s="1"/>
      <c r="I115" s="1"/>
      <c r="J115" s="1"/>
      <c r="K115" s="1"/>
      <c r="L115" s="1"/>
    </row>
    <row r="116" spans="1:12" x14ac:dyDescent="0.3">
      <c r="A116" s="86"/>
      <c r="B116" s="9" t="s">
        <v>9</v>
      </c>
      <c r="D116" s="186">
        <f>VOrgineel1!C182/(VOrgineel1!$C$13+0.00000000001)</f>
        <v>5.4080877393510001</v>
      </c>
      <c r="E116" s="186">
        <f>VOrgineel2!C182/(VOrgineel2!$C$13+0.00000000001)</f>
        <v>5.4080877393510001</v>
      </c>
      <c r="F116" s="186">
        <f>VOrgineel3!C182/(VOrgineel3!$C$13+0.00000000001)</f>
        <v>4.4835848066305894</v>
      </c>
      <c r="G116" s="186">
        <f>VOrgineel4!C182/(VOrgineel4!$C$13+0.00000000001)</f>
        <v>4.3182914339493772</v>
      </c>
      <c r="H116" s="1"/>
      <c r="I116" s="1"/>
      <c r="J116" s="1"/>
      <c r="K116" s="1"/>
      <c r="L116" s="1"/>
    </row>
    <row r="117" spans="1:12" x14ac:dyDescent="0.3">
      <c r="A117" s="86"/>
      <c r="B117" s="9" t="s">
        <v>10</v>
      </c>
      <c r="D117" s="186">
        <f>VOrgineel1!C183/(VOrgineel1!$C$13+0.00000000001)</f>
        <v>5.6325294043987952</v>
      </c>
      <c r="E117" s="186">
        <f>VOrgineel2!C183/(VOrgineel2!$C$13+0.00000000001)</f>
        <v>5.6325294043987952</v>
      </c>
      <c r="F117" s="186">
        <f>VOrgineel3!C183/(VOrgineel3!$C$13+0.00000000001)</f>
        <v>4.4935196027301432</v>
      </c>
      <c r="G117" s="186">
        <f>VOrgineel4!C183/(VOrgineel4!$C$13+0.00000000001)</f>
        <v>4.2898742004589314</v>
      </c>
      <c r="H117" s="1"/>
      <c r="I117" s="1"/>
      <c r="J117" s="1"/>
      <c r="K117" s="1"/>
      <c r="L117" s="1"/>
    </row>
    <row r="118" spans="1:12" x14ac:dyDescent="0.3">
      <c r="A118" s="86"/>
      <c r="B118" s="9" t="s">
        <v>11</v>
      </c>
      <c r="D118" s="186">
        <f>VOrgineel1!C184/(VOrgineel1!$C$13+0.00000000001)</f>
        <v>4.1692069771900746</v>
      </c>
      <c r="E118" s="186">
        <f>VOrgineel2!C184/(VOrgineel2!$C$13+0.00000000001)</f>
        <v>4.1692069771900746</v>
      </c>
      <c r="F118" s="186">
        <f>VOrgineel3!C184/(VOrgineel3!$C$13+0.00000000001)</f>
        <v>3.5900343094546834</v>
      </c>
      <c r="G118" s="186">
        <f>VOrgineel4!C184/(VOrgineel4!$C$13+0.00000000001)</f>
        <v>3.4864830926585899</v>
      </c>
      <c r="H118" s="1"/>
      <c r="I118" s="1"/>
      <c r="J118" s="1"/>
      <c r="K118" s="1"/>
      <c r="L118" s="1"/>
    </row>
    <row r="119" spans="1:12" x14ac:dyDescent="0.3">
      <c r="B119" s="9" t="s">
        <v>12</v>
      </c>
      <c r="D119" s="186">
        <f>VOrgineel1!C185/(VOrgineel1!$C$13+0.00000000001)</f>
        <v>2.6781735283959889</v>
      </c>
      <c r="E119" s="186">
        <f>VOrgineel2!C185/(VOrgineel2!$C$13+0.00000000001)</f>
        <v>2.6781735283959889</v>
      </c>
      <c r="F119" s="186">
        <f>VOrgineel3!C185/(VOrgineel3!$C$13+0.00000000001)</f>
        <v>2.4545408390668029</v>
      </c>
      <c r="G119" s="186">
        <f>VOrgineel4!C185/(VOrgineel4!$C$13+0.00000000001)</f>
        <v>2.4145571893100439</v>
      </c>
      <c r="H119" s="1"/>
      <c r="I119" s="1"/>
      <c r="J119" s="1"/>
      <c r="K119" s="1"/>
      <c r="L119" s="1"/>
    </row>
    <row r="120" spans="1:12" x14ac:dyDescent="0.3">
      <c r="B120" s="9" t="s">
        <v>13</v>
      </c>
      <c r="D120" s="186">
        <f>VOrgineel1!C186/(VOrgineel1!$C$13+0.00000000001)</f>
        <v>1.0099279262633736</v>
      </c>
      <c r="E120" s="186">
        <f>VOrgineel2!C186/(VOrgineel2!$C$13+0.00000000001)</f>
        <v>1.0099279262633736</v>
      </c>
      <c r="F120" s="186">
        <f>VOrgineel3!C186/(VOrgineel3!$C$13+0.00000000001)</f>
        <v>1.0099279262633736</v>
      </c>
      <c r="G120" s="186">
        <f>VOrgineel4!C186/(VOrgineel4!$C$13+0.00000000001)</f>
        <v>1.0099279262633736</v>
      </c>
      <c r="H120" s="1"/>
      <c r="I120" s="1"/>
      <c r="J120" s="1"/>
      <c r="K120" s="1"/>
      <c r="L120" s="1"/>
    </row>
    <row r="121" spans="1:12" x14ac:dyDescent="0.3">
      <c r="A121" s="195" t="s">
        <v>281</v>
      </c>
      <c r="B121" s="9" t="s">
        <v>14</v>
      </c>
      <c r="D121" s="186">
        <f>VOrgineel1!C187/(VOrgineel1!$C$13+0.00000000001)</f>
        <v>0.33166719809852307</v>
      </c>
      <c r="E121" s="186">
        <f>VOrgineel2!C187/(VOrgineel2!$C$13+0.00000000001)</f>
        <v>0.33166719809852307</v>
      </c>
      <c r="F121" s="186">
        <f>VOrgineel3!C187/(VOrgineel3!$C$13+0.00000000001)</f>
        <v>0.33166719809852307</v>
      </c>
      <c r="G121" s="186">
        <f>VOrgineel4!C187/(VOrgineel4!$C$13+0.00000000001)</f>
        <v>0.33166719809852307</v>
      </c>
      <c r="H121" s="1"/>
      <c r="I121" s="1"/>
      <c r="J121" s="1"/>
      <c r="K121" s="1"/>
      <c r="L121" s="1"/>
    </row>
  </sheetData>
  <sheetProtection algorithmName="SHA-512" hashValue="YTS0hmlQ2uZeFP2YhnD4atZax7R/hoFHbCKxfE0UaKH8Da4YZjXhiRpUH++9rAhNHlDmkb9C0AhP/CXBCQAsTg==" saltValue="9vP3B0ICNL3xy/0pE4LQgg==" spinCount="100000" sheet="1" objects="1" scenarios="1"/>
  <phoneticPr fontId="6" type="noConversion"/>
  <conditionalFormatting sqref="D30:I30 H31:I34">
    <cfRule type="cellIs" dxfId="7" priority="25" operator="greaterThan">
      <formula>$D$24</formula>
    </cfRule>
  </conditionalFormatting>
  <conditionalFormatting sqref="D31:G31">
    <cfRule type="cellIs" dxfId="6" priority="26" operator="greaterThan">
      <formula>$D$26</formula>
    </cfRule>
  </conditionalFormatting>
  <conditionalFormatting sqref="D32:G32">
    <cfRule type="cellIs" dxfId="5" priority="27" operator="lessThan">
      <formula>$D$27</formula>
    </cfRule>
  </conditionalFormatting>
  <conditionalFormatting sqref="D33:G33">
    <cfRule type="cellIs" dxfId="4" priority="28" operator="greaterThan">
      <formula>$D$28</formula>
    </cfRule>
  </conditionalFormatting>
  <conditionalFormatting sqref="D53:D61 E61:G61">
    <cfRule type="cellIs" dxfId="3" priority="4" operator="lessThan">
      <formula>0.001</formula>
    </cfRule>
  </conditionalFormatting>
  <conditionalFormatting sqref="E53:E60">
    <cfRule type="cellIs" dxfId="2" priority="3" operator="lessThan">
      <formula>0.001</formula>
    </cfRule>
  </conditionalFormatting>
  <conditionalFormatting sqref="F53:F60">
    <cfRule type="cellIs" dxfId="1" priority="2" operator="lessThan">
      <formula>0.001</formula>
    </cfRule>
  </conditionalFormatting>
  <conditionalFormatting sqref="G53:G60">
    <cfRule type="cellIs" dxfId="0" priority="1" operator="lessThan">
      <formula>0.001</formula>
    </cfRule>
  </conditionalFormatting>
  <hyperlinks>
    <hyperlink ref="A29" location="ProjectGrafieken!A11" display="GRAFIEK" xr:uid="{E17BED63-24F8-424F-9279-56443BFAFE50}"/>
    <hyperlink ref="A35" location="ProjectGrafieken!A86" display="GRAFIEK" xr:uid="{26BEDFE0-3764-4856-AB7D-ECBB3A7428FA}"/>
    <hyperlink ref="A47" location="ProjectGrafieken!A83" display="GRAFIEK" xr:uid="{5A853D2A-33E0-4E1D-B6D5-DEC538AD7641}"/>
    <hyperlink ref="A38" location="ProjectGrafieken!A106" display="GRAFIEK" xr:uid="{9DAFC22A-DA8F-4361-8D76-36B78B409D11}"/>
    <hyperlink ref="A52" location="ProjectGrafieken!A173" display="GRAFIEK" xr:uid="{BF13A9C6-432C-4FE3-A6B2-A8C6A3DCDB4B}"/>
    <hyperlink ref="A62" location="ProjectData!A173" display="GRAFIEK" xr:uid="{E6FAFD5D-4693-4DB0-A7B7-DA11544458FB}"/>
    <hyperlink ref="A64" location="ProjectGrafieken!A106" display="GRAFIEK" xr:uid="{D4D9C646-1ACD-4F3A-A268-F00EF00AAE9E}"/>
    <hyperlink ref="A67" location="ProjectGrafieken!A149" display="GRAFIEK" xr:uid="{32E4304D-14E3-4480-89F3-3BF71104F900}"/>
    <hyperlink ref="A80" location="ProjectGrafieken!A149" display="GRAFIEK" xr:uid="{2D1C0DB8-7455-40BE-9269-D7745D651717}"/>
    <hyperlink ref="A1" location="'Start &amp; Help'!A1" display="Naar start" xr:uid="{B4484F98-ECAD-4249-A7A8-3C4E2276A432}"/>
    <hyperlink ref="A83" location="ProjectGrafieken!A149" display="GRAFIEK" xr:uid="{56F7BB8B-65CD-45EB-9061-789631FF35B3}"/>
    <hyperlink ref="A121" location="ProjectData!A1" display="&lt;terug&gt;" xr:uid="{A21ECCD3-C4BB-47A5-9AA5-B69879742D8B}"/>
  </hyperlinks>
  <pageMargins left="0.7" right="0.7" top="0.75" bottom="0.75" header="0.3" footer="0.3"/>
  <pageSetup paperSize="9" scale="4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DE925-8561-41C9-91DF-66A60D210A22}">
  <sheetPr>
    <tabColor rgb="FF9900CC"/>
  </sheetPr>
  <dimension ref="A1:CB475"/>
  <sheetViews>
    <sheetView showGridLines="0" zoomScaleNormal="100" zoomScaleSheetLayoutView="55" workbookViewId="0"/>
  </sheetViews>
  <sheetFormatPr defaultRowHeight="14.4" x14ac:dyDescent="0.3"/>
  <cols>
    <col min="1" max="1" width="10.5546875" style="2" customWidth="1"/>
    <col min="2" max="2" width="8.88671875" style="2"/>
    <col min="3" max="3" width="8.88671875" style="2" customWidth="1"/>
    <col min="4" max="13" width="8.88671875" style="2"/>
    <col min="14" max="14" width="11.109375" style="157" customWidth="1"/>
    <col min="15" max="15" width="8.88671875" style="2"/>
    <col min="16" max="16" width="31.5546875" style="229" customWidth="1"/>
    <col min="17" max="28" width="8.88671875" style="2"/>
    <col min="29" max="29" width="18.21875" style="2" bestFit="1" customWidth="1"/>
    <col min="30" max="39" width="8.88671875" style="2"/>
    <col min="40" max="40" width="8.88671875" style="9"/>
    <col min="41" max="41" width="8.88671875" style="2"/>
    <col min="42" max="42" width="18.21875" style="2" bestFit="1" customWidth="1"/>
    <col min="43" max="54" width="8.88671875" style="2"/>
    <col min="55" max="55" width="18.21875" style="2" bestFit="1" customWidth="1"/>
    <col min="56" max="67" width="8.88671875" style="2"/>
    <col min="68" max="68" width="8.88671875" style="2" customWidth="1"/>
    <col min="69" max="16384" width="8.88671875" style="2"/>
  </cols>
  <sheetData>
    <row r="1" spans="1:80" ht="45" customHeight="1" x14ac:dyDescent="0.75">
      <c r="A1" s="129" t="s">
        <v>638</v>
      </c>
      <c r="B1" s="16"/>
      <c r="C1" s="110" t="s">
        <v>315</v>
      </c>
      <c r="D1" s="81"/>
      <c r="E1" s="81"/>
      <c r="F1" s="81"/>
      <c r="G1" s="81"/>
      <c r="H1" s="81"/>
      <c r="I1" s="81"/>
      <c r="J1" s="81"/>
      <c r="K1" s="81"/>
      <c r="L1" s="81"/>
      <c r="M1" s="81"/>
      <c r="N1" s="151"/>
      <c r="AN1" s="2"/>
    </row>
    <row r="2" spans="1:80" ht="18" customHeight="1" x14ac:dyDescent="0.35">
      <c r="A2" s="9"/>
      <c r="B2" s="16"/>
      <c r="C2" s="90" t="s">
        <v>388</v>
      </c>
      <c r="D2" s="81"/>
      <c r="E2" s="81"/>
      <c r="F2" s="81"/>
      <c r="G2" s="81"/>
      <c r="H2" s="81"/>
      <c r="I2" s="81"/>
      <c r="J2" s="81"/>
      <c r="K2" s="81"/>
      <c r="L2" s="81"/>
      <c r="M2" s="81"/>
      <c r="N2" s="151" t="s">
        <v>463</v>
      </c>
      <c r="AN2" s="2"/>
    </row>
    <row r="3" spans="1:80" ht="18" customHeight="1" x14ac:dyDescent="0.35">
      <c r="A3" s="9"/>
      <c r="B3" s="16"/>
      <c r="C3" s="90"/>
      <c r="D3" s="81"/>
      <c r="E3" s="81"/>
      <c r="F3" s="81"/>
      <c r="G3" s="81"/>
      <c r="H3" s="81"/>
      <c r="I3" s="81"/>
      <c r="J3" s="81"/>
      <c r="K3" s="81"/>
      <c r="L3" s="81"/>
      <c r="M3" s="81"/>
      <c r="N3" s="151"/>
      <c r="AN3" s="2"/>
    </row>
    <row r="4" spans="1:80" ht="18" customHeight="1" x14ac:dyDescent="0.35">
      <c r="A4" s="9"/>
      <c r="B4" s="221" t="str">
        <f>ProjectData!B4</f>
        <v>Project:</v>
      </c>
      <c r="C4" s="126"/>
      <c r="D4" s="127"/>
      <c r="E4" s="127"/>
      <c r="F4" s="123" t="str">
        <f>ProjectData!D4</f>
        <v>Voorbeeldwoning 2^1 kap</v>
      </c>
      <c r="G4" s="127"/>
      <c r="H4" s="127"/>
      <c r="I4" s="127"/>
      <c r="J4" s="127"/>
      <c r="K4" s="127"/>
      <c r="L4" s="127"/>
      <c r="M4" s="127"/>
      <c r="N4" s="152"/>
      <c r="AN4" s="2"/>
    </row>
    <row r="5" spans="1:80" ht="18" customHeight="1" x14ac:dyDescent="0.35">
      <c r="A5" s="9"/>
      <c r="B5" s="221" t="str">
        <f>ProjectData!B5</f>
        <v>Woningtype (grondgebonden):</v>
      </c>
      <c r="C5" s="126"/>
      <c r="D5" s="127"/>
      <c r="E5" s="127"/>
      <c r="F5" s="123" t="str">
        <f>ProjectData!D5</f>
        <v>TO-juli maatregelen zomercomfort</v>
      </c>
      <c r="G5" s="127"/>
      <c r="H5" s="127"/>
      <c r="I5" s="127"/>
      <c r="J5" s="127"/>
      <c r="K5" s="127"/>
      <c r="L5" s="127"/>
      <c r="M5" s="127"/>
      <c r="N5" s="152"/>
      <c r="AN5" s="2"/>
    </row>
    <row r="6" spans="1:80" s="244" customFormat="1" ht="87.6" customHeight="1" x14ac:dyDescent="0.3">
      <c r="A6" s="246"/>
      <c r="B6" s="247" t="str">
        <f>ProjectData!B8</f>
        <v>Naam UNIEC bronbestand:</v>
      </c>
      <c r="C6" s="239"/>
      <c r="D6" s="240"/>
      <c r="E6" s="240"/>
      <c r="F6" s="241" t="str">
        <f>ProjectData!D8</f>
        <v>2^1kap-met koeling</v>
      </c>
      <c r="G6" s="242"/>
      <c r="H6" s="241" t="str">
        <f>ProjectData!E9</f>
        <v>2^1kap - zonder koeling TOjuli 3,51</v>
      </c>
      <c r="I6" s="242"/>
      <c r="J6" s="241" t="str">
        <f>ProjectData!F10</f>
        <v>2^1kap - zonder koeling TOjuli 3,51 - met buitenzonwering op West Excl deuren</v>
      </c>
      <c r="K6" s="242"/>
      <c r="L6" s="241" t="str">
        <f>ProjectData!G11</f>
        <v>2^1kap - zonder koeling TOjuli 3,51 - met buitenzonwering op West incl deuren binnenzonwering</v>
      </c>
      <c r="M6" s="243"/>
      <c r="N6" s="243" t="s">
        <v>470</v>
      </c>
      <c r="P6" s="245"/>
    </row>
    <row r="7" spans="1:80" ht="18" customHeight="1" x14ac:dyDescent="0.35">
      <c r="A7" s="9"/>
      <c r="B7" s="221" t="str">
        <f>ProjectData!B13</f>
        <v>Variant:</v>
      </c>
      <c r="C7" s="126"/>
      <c r="D7" s="222"/>
      <c r="E7" s="222"/>
      <c r="F7" s="228" t="str">
        <f>ProjectData!D13</f>
        <v>V1:</v>
      </c>
      <c r="G7" s="221"/>
      <c r="H7" s="228" t="str">
        <f>ProjectData!E13</f>
        <v>V2:</v>
      </c>
      <c r="I7" s="221"/>
      <c r="J7" s="228" t="str">
        <f>ProjectData!F13</f>
        <v>V3:</v>
      </c>
      <c r="K7" s="221"/>
      <c r="L7" s="228" t="str">
        <f>ProjectData!G13</f>
        <v>V4:</v>
      </c>
      <c r="M7" s="222"/>
      <c r="N7" s="223"/>
      <c r="AN7" s="2"/>
    </row>
    <row r="8" spans="1:80" s="9" customFormat="1" ht="51.6" customHeight="1" x14ac:dyDescent="0.3">
      <c r="B8" s="224" t="str">
        <f>ProjectData!B14</f>
        <v>Korte omschrijving:</v>
      </c>
      <c r="C8" s="182"/>
      <c r="D8" s="182"/>
      <c r="E8" s="182"/>
      <c r="F8" s="253" t="str">
        <f>ProjectData!D14</f>
        <v>met koeling</v>
      </c>
      <c r="G8" s="254"/>
      <c r="H8" s="253" t="str">
        <f>ProjectData!E15</f>
        <v>zonder koeling, geen zonw.</v>
      </c>
      <c r="I8" s="254"/>
      <c r="J8" s="253" t="str">
        <f>ProjectData!F16</f>
        <v>zonder koeling, zonw (excl.deuren)</v>
      </c>
      <c r="K8" s="254"/>
      <c r="L8" s="253" t="str">
        <f>ProjectData!G17</f>
        <v>zonder koeling zonw (incl.deuren)</v>
      </c>
      <c r="M8" s="254"/>
      <c r="N8" s="181"/>
      <c r="O8" s="2"/>
      <c r="P8" s="229"/>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s="9" customFormat="1" x14ac:dyDescent="0.3">
      <c r="F9"/>
      <c r="H9"/>
      <c r="J9"/>
      <c r="L9"/>
      <c r="M9" s="86"/>
      <c r="N9" s="153"/>
      <c r="O9" s="2"/>
      <c r="P9" s="229"/>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row>
    <row r="10" spans="1:80" x14ac:dyDescent="0.3">
      <c r="B10" s="104"/>
      <c r="C10" s="104"/>
      <c r="D10" s="104"/>
      <c r="E10" s="104"/>
      <c r="F10" s="106"/>
      <c r="G10" s="104"/>
      <c r="H10" s="105"/>
      <c r="I10" s="105"/>
      <c r="J10" s="104"/>
      <c r="K10" s="105"/>
      <c r="L10" s="105"/>
      <c r="M10" s="105"/>
      <c r="N10" s="154"/>
      <c r="AN10" s="2"/>
    </row>
    <row r="11" spans="1:80" x14ac:dyDescent="0.3">
      <c r="B11" s="104"/>
      <c r="C11" s="105" t="s">
        <v>389</v>
      </c>
      <c r="D11" s="104"/>
      <c r="E11" s="104"/>
      <c r="F11" s="106"/>
      <c r="G11" s="104"/>
      <c r="H11" s="105"/>
      <c r="I11" s="105"/>
      <c r="J11" s="104"/>
      <c r="K11" s="105" t="s">
        <v>258</v>
      </c>
      <c r="L11" s="105"/>
      <c r="M11" s="105"/>
      <c r="N11" s="154"/>
      <c r="AN11" s="2"/>
    </row>
    <row r="12" spans="1:80" x14ac:dyDescent="0.3">
      <c r="B12" s="104"/>
      <c r="C12" s="123" t="s">
        <v>332</v>
      </c>
      <c r="D12" s="124"/>
      <c r="E12" s="124"/>
      <c r="F12" s="124"/>
      <c r="G12" s="124"/>
      <c r="H12" s="124"/>
      <c r="I12" s="124"/>
      <c r="J12" s="124"/>
      <c r="K12" s="207" t="s">
        <v>796</v>
      </c>
      <c r="L12" s="207"/>
      <c r="M12" s="207"/>
      <c r="N12" s="196"/>
      <c r="AN12" s="2"/>
    </row>
    <row r="13" spans="1:80" x14ac:dyDescent="0.3">
      <c r="B13" s="104"/>
      <c r="C13" s="123" t="s">
        <v>15</v>
      </c>
      <c r="D13" s="124"/>
      <c r="E13" s="124"/>
      <c r="F13" s="124"/>
      <c r="G13" s="124"/>
      <c r="H13" s="124"/>
      <c r="I13" s="124"/>
      <c r="J13" s="124"/>
      <c r="K13" s="207"/>
      <c r="L13" s="207"/>
      <c r="M13" s="207"/>
      <c r="N13" s="196"/>
      <c r="AN13" s="2"/>
    </row>
    <row r="14" spans="1:80" x14ac:dyDescent="0.3">
      <c r="B14" s="104"/>
      <c r="C14" s="123" t="s">
        <v>333</v>
      </c>
      <c r="D14" s="124"/>
      <c r="E14" s="124"/>
      <c r="F14" s="124"/>
      <c r="G14" s="124"/>
      <c r="H14" s="124"/>
      <c r="I14" s="124"/>
      <c r="J14" s="124"/>
      <c r="K14" s="207"/>
      <c r="L14" s="207"/>
      <c r="M14" s="207"/>
      <c r="N14" s="196"/>
      <c r="AN14" s="2"/>
    </row>
    <row r="15" spans="1:80" x14ac:dyDescent="0.3">
      <c r="B15" s="104"/>
      <c r="C15" s="123" t="s">
        <v>334</v>
      </c>
      <c r="D15" s="124"/>
      <c r="E15" s="124"/>
      <c r="F15" s="124"/>
      <c r="G15" s="124"/>
      <c r="H15" s="124"/>
      <c r="I15" s="124"/>
      <c r="J15" s="124"/>
      <c r="K15" s="207"/>
      <c r="L15" s="207"/>
      <c r="M15" s="207"/>
      <c r="N15" s="196"/>
      <c r="AN15" s="2"/>
    </row>
    <row r="16" spans="1:80" x14ac:dyDescent="0.3">
      <c r="B16" s="104"/>
      <c r="C16" s="123" t="s">
        <v>252</v>
      </c>
      <c r="D16" s="124"/>
      <c r="E16" s="124"/>
      <c r="F16" s="124"/>
      <c r="G16" s="124"/>
      <c r="H16" s="124"/>
      <c r="I16" s="124"/>
      <c r="J16" s="124"/>
      <c r="K16" s="207"/>
      <c r="L16" s="207"/>
      <c r="M16" s="207"/>
      <c r="N16" s="196"/>
      <c r="AN16" s="2"/>
    </row>
    <row r="17" spans="1:40" x14ac:dyDescent="0.3">
      <c r="B17" s="104"/>
      <c r="C17" s="123" t="s">
        <v>335</v>
      </c>
      <c r="D17" s="124"/>
      <c r="E17" s="124"/>
      <c r="F17" s="124"/>
      <c r="G17" s="124"/>
      <c r="H17" s="124"/>
      <c r="I17" s="124"/>
      <c r="J17" s="124"/>
      <c r="K17" s="207"/>
      <c r="L17" s="207"/>
      <c r="M17" s="207"/>
      <c r="N17" s="196"/>
      <c r="AN17" s="2"/>
    </row>
    <row r="18" spans="1:40" x14ac:dyDescent="0.3">
      <c r="B18" s="104"/>
      <c r="C18" s="125"/>
      <c r="D18" s="124"/>
      <c r="E18" s="124"/>
      <c r="F18" s="124"/>
      <c r="G18" s="124"/>
      <c r="H18" s="124"/>
      <c r="I18" s="124"/>
      <c r="J18" s="124"/>
      <c r="K18" s="207"/>
      <c r="L18" s="207"/>
      <c r="M18" s="207"/>
      <c r="N18" s="196"/>
      <c r="AN18" s="2"/>
    </row>
    <row r="19" spans="1:40" x14ac:dyDescent="0.3">
      <c r="B19" s="104"/>
      <c r="C19" s="125"/>
      <c r="D19" s="124"/>
      <c r="E19" s="124"/>
      <c r="F19" s="124"/>
      <c r="G19" s="124"/>
      <c r="H19" s="124"/>
      <c r="I19" s="124"/>
      <c r="J19" s="124"/>
      <c r="K19" s="207"/>
      <c r="L19" s="207"/>
      <c r="M19" s="207"/>
      <c r="N19" s="196"/>
      <c r="AN19" s="2"/>
    </row>
    <row r="20" spans="1:40" x14ac:dyDescent="0.3">
      <c r="C20" s="107"/>
      <c r="G20" s="108"/>
      <c r="J20" s="108"/>
      <c r="N20" s="155"/>
      <c r="AN20" s="2"/>
    </row>
    <row r="21" spans="1:40" x14ac:dyDescent="0.3">
      <c r="A21" s="225" t="s">
        <v>803</v>
      </c>
      <c r="B21" s="16"/>
      <c r="C21" s="255" t="s">
        <v>248</v>
      </c>
      <c r="D21" s="255"/>
      <c r="E21" s="255"/>
      <c r="F21" s="93"/>
      <c r="G21" s="255" t="s">
        <v>804</v>
      </c>
      <c r="H21" s="255"/>
      <c r="I21" s="255"/>
      <c r="J21" s="219"/>
      <c r="K21" s="218" t="s">
        <v>382</v>
      </c>
      <c r="L21" s="218"/>
      <c r="M21" s="218"/>
      <c r="N21" s="220"/>
      <c r="AN21" s="2"/>
    </row>
    <row r="22" spans="1:40" x14ac:dyDescent="0.3">
      <c r="A22" s="225" t="s">
        <v>691</v>
      </c>
      <c r="B22" s="16"/>
      <c r="C22" s="93"/>
      <c r="D22" s="93"/>
      <c r="E22" s="93"/>
      <c r="F22" s="93"/>
      <c r="G22" s="219" t="s">
        <v>398</v>
      </c>
      <c r="H22" s="93"/>
      <c r="I22" s="93"/>
      <c r="J22" s="219"/>
      <c r="K22" s="219" t="s">
        <v>381</v>
      </c>
      <c r="L22" s="93"/>
      <c r="M22" s="93"/>
      <c r="N22" s="220"/>
      <c r="AN22" s="2"/>
    </row>
    <row r="23" spans="1:40" x14ac:dyDescent="0.3">
      <c r="B23" s="16"/>
      <c r="C23" s="6" t="s">
        <v>162</v>
      </c>
      <c r="D23" s="36"/>
      <c r="E23" s="36"/>
      <c r="F23" s="36"/>
      <c r="G23" s="6" t="s">
        <v>324</v>
      </c>
      <c r="H23" s="36"/>
      <c r="I23" s="36"/>
      <c r="J23" s="36"/>
      <c r="K23" s="6" t="s">
        <v>325</v>
      </c>
      <c r="L23" s="36"/>
      <c r="M23" s="36"/>
      <c r="N23" s="156"/>
      <c r="AN23" s="2"/>
    </row>
    <row r="24" spans="1:40" x14ac:dyDescent="0.3">
      <c r="A24" s="108" t="s">
        <v>281</v>
      </c>
      <c r="B24" s="16"/>
      <c r="C24" s="6" t="s">
        <v>236</v>
      </c>
      <c r="D24" s="36"/>
      <c r="E24" s="36"/>
      <c r="F24" s="36"/>
      <c r="G24" s="6" t="s">
        <v>15</v>
      </c>
      <c r="H24" s="36"/>
      <c r="I24" s="36"/>
      <c r="J24" s="94"/>
      <c r="K24" s="6" t="s">
        <v>0</v>
      </c>
      <c r="L24" s="36"/>
      <c r="M24" s="36"/>
      <c r="N24" s="156"/>
      <c r="AN24" s="2"/>
    </row>
    <row r="25" spans="1:40" x14ac:dyDescent="0.3">
      <c r="B25" s="16"/>
      <c r="C25" s="6" t="s">
        <v>166</v>
      </c>
      <c r="D25" s="36"/>
      <c r="E25" s="36"/>
      <c r="F25" s="36"/>
      <c r="G25" s="6" t="s">
        <v>320</v>
      </c>
      <c r="H25" s="36"/>
      <c r="I25" s="36"/>
      <c r="J25" s="94"/>
      <c r="K25" s="6" t="s">
        <v>326</v>
      </c>
      <c r="L25" s="36"/>
      <c r="M25" s="36"/>
      <c r="N25" s="156"/>
      <c r="AN25" s="2"/>
    </row>
    <row r="26" spans="1:40" x14ac:dyDescent="0.3">
      <c r="B26" s="16"/>
      <c r="C26" s="6" t="s">
        <v>249</v>
      </c>
      <c r="D26" s="36"/>
      <c r="E26" s="36"/>
      <c r="F26" s="36"/>
      <c r="G26" s="6" t="s">
        <v>321</v>
      </c>
      <c r="H26" s="36"/>
      <c r="I26" s="36"/>
      <c r="J26" s="94"/>
      <c r="K26" s="6" t="s">
        <v>297</v>
      </c>
      <c r="L26" s="36"/>
      <c r="M26" s="36"/>
      <c r="N26" s="156"/>
      <c r="AN26" s="2"/>
    </row>
    <row r="27" spans="1:40" x14ac:dyDescent="0.3">
      <c r="B27" s="16"/>
      <c r="C27" s="6" t="s">
        <v>256</v>
      </c>
      <c r="D27" s="36"/>
      <c r="E27" s="36"/>
      <c r="F27" s="36"/>
      <c r="G27" s="6" t="s">
        <v>323</v>
      </c>
      <c r="H27" s="36"/>
      <c r="I27" s="36"/>
      <c r="J27" s="94"/>
      <c r="K27" s="6" t="s">
        <v>317</v>
      </c>
      <c r="L27" s="36"/>
      <c r="M27" s="36"/>
      <c r="N27" s="156"/>
      <c r="AN27" s="2"/>
    </row>
    <row r="28" spans="1:40" x14ac:dyDescent="0.3">
      <c r="B28" s="16"/>
      <c r="C28" s="6" t="s">
        <v>31</v>
      </c>
      <c r="D28" s="36"/>
      <c r="E28" s="36"/>
      <c r="F28" s="36"/>
      <c r="G28" s="6" t="s">
        <v>322</v>
      </c>
      <c r="H28" s="36"/>
      <c r="I28" s="36"/>
      <c r="J28" s="94"/>
      <c r="K28" s="6" t="s">
        <v>298</v>
      </c>
      <c r="L28" s="36"/>
      <c r="M28" s="36"/>
      <c r="N28" s="156"/>
      <c r="AN28" s="2"/>
    </row>
    <row r="29" spans="1:40" x14ac:dyDescent="0.3">
      <c r="B29" s="16"/>
      <c r="C29" s="94"/>
      <c r="D29" s="36"/>
      <c r="E29" s="36"/>
      <c r="F29" s="36"/>
      <c r="G29" s="94"/>
      <c r="H29" s="36"/>
      <c r="I29" s="36"/>
      <c r="J29" s="94"/>
      <c r="K29" s="36"/>
      <c r="L29" s="36"/>
      <c r="M29" s="36"/>
      <c r="N29" s="156"/>
      <c r="AN29" s="2"/>
    </row>
    <row r="30" spans="1:40" x14ac:dyDescent="0.3">
      <c r="B30" s="16"/>
      <c r="C30" s="94"/>
      <c r="D30" s="36"/>
      <c r="E30" s="36"/>
      <c r="F30" s="36"/>
      <c r="G30" s="94"/>
      <c r="H30" s="36"/>
      <c r="I30" s="36"/>
      <c r="J30" s="94"/>
      <c r="K30" s="94"/>
      <c r="L30" s="36"/>
      <c r="M30" s="36"/>
      <c r="N30" s="156"/>
      <c r="AN30" s="2"/>
    </row>
    <row r="31" spans="1:40" x14ac:dyDescent="0.3">
      <c r="B31" s="16"/>
      <c r="C31" s="94"/>
      <c r="D31" s="36"/>
      <c r="E31" s="36"/>
      <c r="F31" s="36"/>
      <c r="G31" s="94"/>
      <c r="H31" s="36"/>
      <c r="I31" s="36"/>
      <c r="J31" s="94"/>
      <c r="K31" s="94"/>
      <c r="L31" s="36"/>
      <c r="M31" s="36"/>
      <c r="N31" s="156"/>
      <c r="AN31" s="2"/>
    </row>
    <row r="32" spans="1:40" x14ac:dyDescent="0.3">
      <c r="B32" s="16"/>
      <c r="C32" s="109"/>
      <c r="D32" s="36"/>
      <c r="E32" s="36"/>
      <c r="F32" s="36"/>
      <c r="G32" s="36"/>
      <c r="H32" s="36"/>
      <c r="I32" s="36"/>
      <c r="J32" s="94"/>
      <c r="K32" s="36"/>
      <c r="L32" s="36"/>
      <c r="M32" s="36"/>
      <c r="N32" s="156"/>
      <c r="AN32" s="2"/>
    </row>
    <row r="33" spans="1:40" x14ac:dyDescent="0.3">
      <c r="C33" s="107"/>
      <c r="J33" s="108"/>
      <c r="K33" s="108"/>
      <c r="N33" s="155"/>
      <c r="AN33" s="2"/>
    </row>
    <row r="34" spans="1:40" x14ac:dyDescent="0.3">
      <c r="A34" s="108" t="s">
        <v>281</v>
      </c>
      <c r="B34" s="16"/>
      <c r="C34" s="255" t="s">
        <v>384</v>
      </c>
      <c r="D34" s="255"/>
      <c r="E34" s="255"/>
      <c r="F34" s="93"/>
      <c r="G34" s="255" t="s">
        <v>806</v>
      </c>
      <c r="H34" s="255"/>
      <c r="I34" s="255"/>
      <c r="J34" s="93"/>
      <c r="K34" s="255" t="s">
        <v>386</v>
      </c>
      <c r="L34" s="255"/>
      <c r="M34" s="255"/>
      <c r="N34" s="220"/>
      <c r="AN34" s="2"/>
    </row>
    <row r="35" spans="1:40" x14ac:dyDescent="0.3">
      <c r="B35" s="16"/>
      <c r="C35" s="255" t="s">
        <v>383</v>
      </c>
      <c r="D35" s="255"/>
      <c r="E35" s="255"/>
      <c r="F35" s="93"/>
      <c r="G35" s="255" t="s">
        <v>805</v>
      </c>
      <c r="H35" s="255"/>
      <c r="I35" s="255"/>
      <c r="J35" s="93"/>
      <c r="K35" s="255" t="s">
        <v>387</v>
      </c>
      <c r="L35" s="255"/>
      <c r="M35" s="255"/>
      <c r="N35" s="220"/>
      <c r="AN35" s="2"/>
    </row>
    <row r="36" spans="1:40" x14ac:dyDescent="0.3">
      <c r="B36" s="16"/>
      <c r="C36" s="6" t="s">
        <v>253</v>
      </c>
      <c r="D36" s="36"/>
      <c r="E36" s="36"/>
      <c r="F36" s="36"/>
      <c r="G36" s="6" t="s">
        <v>316</v>
      </c>
      <c r="H36" s="36"/>
      <c r="I36" s="36"/>
      <c r="J36" s="36"/>
      <c r="K36" s="6" t="s">
        <v>329</v>
      </c>
      <c r="L36" s="36"/>
      <c r="M36" s="36"/>
      <c r="N36" s="156"/>
      <c r="AN36" s="2"/>
    </row>
    <row r="37" spans="1:40" x14ac:dyDescent="0.3">
      <c r="B37" s="16"/>
      <c r="C37" s="6" t="s">
        <v>254</v>
      </c>
      <c r="D37" s="36"/>
      <c r="E37" s="36"/>
      <c r="F37" s="36"/>
      <c r="G37" s="6" t="s">
        <v>688</v>
      </c>
      <c r="H37" s="36"/>
      <c r="I37" s="36"/>
      <c r="J37" s="36"/>
      <c r="K37" s="6" t="s">
        <v>255</v>
      </c>
      <c r="L37" s="36"/>
      <c r="M37" s="36"/>
      <c r="N37" s="156"/>
      <c r="AN37" s="2"/>
    </row>
    <row r="38" spans="1:40" x14ac:dyDescent="0.3">
      <c r="B38" s="16"/>
      <c r="C38" s="6" t="s">
        <v>327</v>
      </c>
      <c r="D38" s="36"/>
      <c r="E38" s="36"/>
      <c r="F38" s="36"/>
      <c r="G38" s="6" t="s">
        <v>299</v>
      </c>
      <c r="H38" s="36"/>
      <c r="I38" s="36"/>
      <c r="J38" s="36"/>
      <c r="K38" s="6" t="s">
        <v>330</v>
      </c>
      <c r="L38" s="36"/>
      <c r="M38" s="36"/>
      <c r="N38" s="156"/>
      <c r="AN38" s="2"/>
    </row>
    <row r="39" spans="1:40" x14ac:dyDescent="0.3">
      <c r="B39" s="16"/>
      <c r="C39" s="6" t="s">
        <v>296</v>
      </c>
      <c r="D39" s="36"/>
      <c r="E39" s="36"/>
      <c r="F39" s="36"/>
      <c r="G39" s="36"/>
      <c r="H39" s="36"/>
      <c r="I39" s="36"/>
      <c r="J39" s="36"/>
      <c r="K39" s="6" t="s">
        <v>331</v>
      </c>
      <c r="L39" s="36"/>
      <c r="M39" s="36"/>
      <c r="N39" s="156"/>
      <c r="AN39" s="2"/>
    </row>
    <row r="40" spans="1:40" x14ac:dyDescent="0.3">
      <c r="B40" s="16"/>
      <c r="C40" s="6" t="s">
        <v>690</v>
      </c>
      <c r="D40" s="36"/>
      <c r="E40" s="36"/>
      <c r="F40" s="36"/>
      <c r="G40" s="36"/>
      <c r="H40" s="36"/>
      <c r="I40" s="36"/>
      <c r="J40" s="36"/>
      <c r="K40" s="36"/>
      <c r="L40" s="36"/>
      <c r="M40" s="36"/>
      <c r="N40" s="156"/>
      <c r="AN40" s="2"/>
    </row>
    <row r="41" spans="1:40" x14ac:dyDescent="0.3">
      <c r="B41" s="16"/>
      <c r="C41" s="6" t="s">
        <v>689</v>
      </c>
      <c r="D41" s="36"/>
      <c r="E41" s="36"/>
      <c r="F41" s="36"/>
      <c r="G41" s="36"/>
      <c r="H41" s="36"/>
      <c r="I41" s="36"/>
      <c r="J41" s="36"/>
      <c r="K41" s="36"/>
      <c r="L41" s="36"/>
      <c r="M41" s="36"/>
      <c r="N41" s="156"/>
      <c r="AN41" s="2"/>
    </row>
    <row r="42" spans="1:40" x14ac:dyDescent="0.3">
      <c r="B42" s="16"/>
      <c r="C42" s="94"/>
      <c r="D42" s="36"/>
      <c r="E42" s="36"/>
      <c r="F42" s="36"/>
      <c r="G42" s="36"/>
      <c r="H42" s="36"/>
      <c r="I42" s="36"/>
      <c r="J42" s="36"/>
      <c r="K42" s="36"/>
      <c r="L42" s="36"/>
      <c r="M42" s="36"/>
      <c r="N42" s="156"/>
      <c r="AN42" s="2"/>
    </row>
    <row r="43" spans="1:40" x14ac:dyDescent="0.3">
      <c r="B43" s="16"/>
      <c r="C43" s="94"/>
      <c r="D43" s="36"/>
      <c r="E43" s="36"/>
      <c r="F43" s="36"/>
      <c r="G43" s="36"/>
      <c r="H43" s="36"/>
      <c r="I43" s="36"/>
      <c r="J43" s="36"/>
      <c r="K43" s="36"/>
      <c r="L43" s="36"/>
      <c r="M43" s="36"/>
      <c r="N43" s="156"/>
      <c r="AN43" s="2"/>
    </row>
    <row r="44" spans="1:40" x14ac:dyDescent="0.3">
      <c r="B44" s="16"/>
      <c r="C44" s="94"/>
      <c r="D44" s="36"/>
      <c r="E44" s="36"/>
      <c r="F44" s="36"/>
      <c r="G44" s="36"/>
      <c r="H44" s="36"/>
      <c r="I44" s="36"/>
      <c r="J44" s="36"/>
      <c r="K44" s="36"/>
      <c r="L44" s="36"/>
      <c r="M44" s="36"/>
      <c r="N44" s="156"/>
      <c r="AN44" s="2"/>
    </row>
    <row r="45" spans="1:40" x14ac:dyDescent="0.3">
      <c r="B45" s="16"/>
      <c r="C45" s="94"/>
      <c r="D45" s="36"/>
      <c r="E45" s="36"/>
      <c r="F45" s="36"/>
      <c r="G45" s="36"/>
      <c r="H45" s="36"/>
      <c r="I45" s="36"/>
      <c r="J45" s="36"/>
      <c r="K45" s="36" t="s">
        <v>385</v>
      </c>
      <c r="L45" s="36"/>
      <c r="M45" s="36"/>
      <c r="N45" s="156"/>
      <c r="AN45" s="2"/>
    </row>
    <row r="46" spans="1:40" ht="70.8" customHeight="1" x14ac:dyDescent="0.3">
      <c r="B46" s="183"/>
      <c r="C46" s="183"/>
      <c r="D46" s="183"/>
      <c r="E46" s="183"/>
      <c r="F46" s="183"/>
      <c r="G46" s="183"/>
      <c r="H46" s="183"/>
      <c r="I46" s="183"/>
      <c r="J46" s="183"/>
      <c r="K46" s="183"/>
      <c r="L46" s="183"/>
      <c r="M46" s="183"/>
      <c r="N46" s="184"/>
      <c r="AN46" s="2"/>
    </row>
    <row r="47" spans="1:40" ht="28.8" x14ac:dyDescent="0.55000000000000004">
      <c r="A47" s="217" t="s">
        <v>281</v>
      </c>
      <c r="B47" s="16"/>
      <c r="C47" s="71" t="str">
        <f>C21&amp;", EPV en CO2"</f>
        <v>Kengetallen BENG, EPV en CO2</v>
      </c>
      <c r="D47" s="16"/>
      <c r="E47" s="16"/>
      <c r="F47" s="16"/>
      <c r="G47" s="16"/>
      <c r="H47" s="75"/>
      <c r="I47" s="16"/>
      <c r="J47" s="16"/>
      <c r="K47" s="16"/>
      <c r="L47" s="16"/>
      <c r="M47" s="18" t="s">
        <v>461</v>
      </c>
      <c r="N47" s="185"/>
      <c r="AN47" s="2"/>
    </row>
    <row r="48" spans="1:40" x14ac:dyDescent="0.3">
      <c r="B48" s="16"/>
      <c r="C48" s="16"/>
      <c r="D48" s="16"/>
      <c r="E48" s="16"/>
      <c r="F48" s="16"/>
      <c r="G48" s="16"/>
      <c r="H48" s="16"/>
      <c r="I48" s="16"/>
      <c r="J48" s="16"/>
      <c r="K48" s="16"/>
      <c r="L48" s="16"/>
      <c r="M48" s="16" t="s">
        <v>464</v>
      </c>
      <c r="N48" s="185"/>
      <c r="AN48" s="2"/>
    </row>
    <row r="49" spans="2:40" x14ac:dyDescent="0.3">
      <c r="AN49" s="2"/>
    </row>
    <row r="50" spans="2:40" x14ac:dyDescent="0.3">
      <c r="B50"/>
      <c r="AN50" s="2"/>
    </row>
    <row r="51" spans="2:40" x14ac:dyDescent="0.3">
      <c r="B51" s="72"/>
      <c r="AN51" s="2"/>
    </row>
    <row r="52" spans="2:40" x14ac:dyDescent="0.3">
      <c r="B52" s="72" t="s">
        <v>247</v>
      </c>
      <c r="C52" s="2" t="str">
        <f>C23</f>
        <v>BENG1</v>
      </c>
      <c r="D52" s="113" t="str">
        <f>N57&amp;" "&amp;N58</f>
        <v>kWh/m2Ag niet primair</v>
      </c>
      <c r="P52" s="230" t="s">
        <v>821</v>
      </c>
      <c r="AN52" s="2"/>
    </row>
    <row r="53" spans="2:40" x14ac:dyDescent="0.3">
      <c r="B53" s="72">
        <v>1</v>
      </c>
      <c r="C53" s="74">
        <f>VOrgineel1!C5</f>
        <v>54.33</v>
      </c>
      <c r="P53" s="230" t="str">
        <f>F6</f>
        <v>2^1kap-met koeling</v>
      </c>
      <c r="AA53" s="78"/>
      <c r="AN53" s="2"/>
    </row>
    <row r="54" spans="2:40" x14ac:dyDescent="0.3">
      <c r="B54" s="72">
        <v>2</v>
      </c>
      <c r="C54" s="74">
        <f>VOrgineel2!C5</f>
        <v>54.33</v>
      </c>
      <c r="P54" s="230" t="str">
        <f>H6</f>
        <v>2^1kap - zonder koeling TOjuli 3,51</v>
      </c>
      <c r="AA54" s="78"/>
      <c r="AN54" s="2"/>
    </row>
    <row r="55" spans="2:40" x14ac:dyDescent="0.3">
      <c r="B55" s="72">
        <v>3</v>
      </c>
      <c r="C55" s="74">
        <f>VOrgineel3!C5</f>
        <v>53.81</v>
      </c>
      <c r="P55" s="230" t="str">
        <f>J6</f>
        <v>2^1kap - zonder koeling TOjuli 3,51 - met buitenzonwering op West Excl deuren</v>
      </c>
      <c r="AA55" s="78"/>
    </row>
    <row r="56" spans="2:40" x14ac:dyDescent="0.3">
      <c r="B56" s="72">
        <v>4</v>
      </c>
      <c r="C56" s="74">
        <f>VOrgineel4!C5</f>
        <v>53.79</v>
      </c>
      <c r="P56" s="230" t="str">
        <f>L6</f>
        <v>2^1kap - zonder koeling TOjuli 3,51 - met buitenzonwering op West incl deuren binnenzonwering</v>
      </c>
      <c r="AA56" s="78"/>
    </row>
    <row r="57" spans="2:40" x14ac:dyDescent="0.3">
      <c r="B57" s="111" t="s">
        <v>390</v>
      </c>
      <c r="C57" s="206">
        <v>0</v>
      </c>
      <c r="N57" s="147" t="s">
        <v>167</v>
      </c>
      <c r="AA57" s="78"/>
    </row>
    <row r="58" spans="2:40" x14ac:dyDescent="0.3">
      <c r="B58" s="111" t="s">
        <v>391</v>
      </c>
      <c r="C58" s="206"/>
      <c r="N58" s="147" t="s">
        <v>289</v>
      </c>
      <c r="AA58" s="78"/>
    </row>
    <row r="59" spans="2:40" x14ac:dyDescent="0.3">
      <c r="B59" s="72"/>
      <c r="C59" s="79"/>
      <c r="D59" s="70"/>
      <c r="E59" s="70"/>
      <c r="F59" s="73" t="s">
        <v>286</v>
      </c>
      <c r="G59" s="70"/>
      <c r="H59" s="70"/>
      <c r="I59" s="70"/>
      <c r="J59" s="70"/>
      <c r="K59" s="70"/>
      <c r="L59" s="70"/>
      <c r="M59" s="70"/>
    </row>
    <row r="60" spans="2:40" x14ac:dyDescent="0.3">
      <c r="C60" s="78"/>
    </row>
    <row r="61" spans="2:40" x14ac:dyDescent="0.3">
      <c r="B61"/>
      <c r="C61" s="78"/>
    </row>
    <row r="62" spans="2:40" x14ac:dyDescent="0.3">
      <c r="B62" s="72"/>
      <c r="C62" s="78"/>
    </row>
    <row r="63" spans="2:40" x14ac:dyDescent="0.3">
      <c r="B63" s="72" t="s">
        <v>247</v>
      </c>
      <c r="C63" s="78" t="str">
        <f>C24</f>
        <v>BENG2</v>
      </c>
      <c r="D63" s="113" t="str">
        <f>N68&amp;" "&amp;N69</f>
        <v>kWh/m2Ag primair</v>
      </c>
      <c r="P63" s="230" t="s">
        <v>821</v>
      </c>
    </row>
    <row r="64" spans="2:40" x14ac:dyDescent="0.3">
      <c r="B64" s="72">
        <v>1</v>
      </c>
      <c r="C64" s="74">
        <f>VOrgineel1!C6</f>
        <v>27.6</v>
      </c>
      <c r="P64" s="230" t="str">
        <f>P53</f>
        <v>2^1kap-met koeling</v>
      </c>
    </row>
    <row r="65" spans="2:16" x14ac:dyDescent="0.3">
      <c r="B65" s="72">
        <v>2</v>
      </c>
      <c r="C65" s="74">
        <f>VOrgineel2!C6</f>
        <v>25.04</v>
      </c>
      <c r="P65" s="230" t="str">
        <f t="shared" ref="P65:P67" si="0">P54</f>
        <v>2^1kap - zonder koeling TOjuli 3,51</v>
      </c>
    </row>
    <row r="66" spans="2:16" x14ac:dyDescent="0.3">
      <c r="B66" s="72">
        <v>3</v>
      </c>
      <c r="C66" s="74">
        <f>VOrgineel3!C6</f>
        <v>25.41</v>
      </c>
      <c r="P66" s="230" t="str">
        <f t="shared" si="0"/>
        <v>2^1kap - zonder koeling TOjuli 3,51 - met buitenzonwering op West Excl deuren</v>
      </c>
    </row>
    <row r="67" spans="2:16" x14ac:dyDescent="0.3">
      <c r="B67" s="72">
        <v>4</v>
      </c>
      <c r="C67" s="74">
        <f>VOrgineel4!C6</f>
        <v>25.46</v>
      </c>
      <c r="P67" s="230" t="str">
        <f t="shared" si="0"/>
        <v>2^1kap - zonder koeling TOjuli 3,51 - met buitenzonwering op West incl deuren binnenzonwering</v>
      </c>
    </row>
    <row r="68" spans="2:16" x14ac:dyDescent="0.3">
      <c r="B68" s="111" t="s">
        <v>390</v>
      </c>
      <c r="C68" s="206">
        <v>0</v>
      </c>
      <c r="N68" s="147" t="s">
        <v>167</v>
      </c>
    </row>
    <row r="69" spans="2:16" x14ac:dyDescent="0.3">
      <c r="B69" s="111" t="s">
        <v>391</v>
      </c>
      <c r="C69" s="206"/>
      <c r="N69" s="147" t="s">
        <v>290</v>
      </c>
    </row>
    <row r="70" spans="2:16" x14ac:dyDescent="0.3">
      <c r="B70" s="72"/>
      <c r="C70" s="79"/>
      <c r="D70" s="70"/>
      <c r="E70" s="70"/>
      <c r="F70" s="70" t="s">
        <v>287</v>
      </c>
      <c r="G70" s="70"/>
      <c r="H70" s="70"/>
      <c r="I70" s="70"/>
      <c r="J70" s="70"/>
      <c r="K70" s="70"/>
      <c r="L70" s="70"/>
      <c r="M70" s="70"/>
    </row>
    <row r="71" spans="2:16" x14ac:dyDescent="0.3">
      <c r="C71" s="78"/>
    </row>
    <row r="72" spans="2:16" x14ac:dyDescent="0.3">
      <c r="B72"/>
      <c r="C72" s="78"/>
    </row>
    <row r="73" spans="2:16" x14ac:dyDescent="0.3">
      <c r="B73" s="72"/>
      <c r="C73" s="78"/>
    </row>
    <row r="74" spans="2:16" x14ac:dyDescent="0.3">
      <c r="B74" s="72" t="s">
        <v>247</v>
      </c>
      <c r="C74" s="78" t="str">
        <f>C25</f>
        <v>BENG3</v>
      </c>
      <c r="D74" s="113" t="str">
        <f>N79&amp;" "&amp;N80</f>
        <v xml:space="preserve">% </v>
      </c>
      <c r="P74" s="230" t="s">
        <v>821</v>
      </c>
    </row>
    <row r="75" spans="2:16" x14ac:dyDescent="0.3">
      <c r="B75" s="72">
        <v>1</v>
      </c>
      <c r="C75" s="74">
        <f>VOrgineel1!C7</f>
        <v>55.8</v>
      </c>
      <c r="P75" s="230" t="str">
        <f>P64</f>
        <v>2^1kap-met koeling</v>
      </c>
    </row>
    <row r="76" spans="2:16" x14ac:dyDescent="0.3">
      <c r="B76" s="72">
        <v>2</v>
      </c>
      <c r="C76" s="74">
        <f>VOrgineel2!C7</f>
        <v>58.2</v>
      </c>
      <c r="P76" s="230" t="str">
        <f t="shared" ref="P76:P78" si="1">P65</f>
        <v>2^1kap - zonder koeling TOjuli 3,51</v>
      </c>
    </row>
    <row r="77" spans="2:16" x14ac:dyDescent="0.3">
      <c r="B77" s="72">
        <v>3</v>
      </c>
      <c r="C77" s="74">
        <f>VOrgineel3!C7</f>
        <v>58.2</v>
      </c>
      <c r="P77" s="230" t="str">
        <f t="shared" si="1"/>
        <v>2^1kap - zonder koeling TOjuli 3,51 - met buitenzonwering op West Excl deuren</v>
      </c>
    </row>
    <row r="78" spans="2:16" x14ac:dyDescent="0.3">
      <c r="B78" s="72">
        <v>4</v>
      </c>
      <c r="C78" s="74">
        <f>VOrgineel4!C7</f>
        <v>58.3</v>
      </c>
      <c r="P78" s="230" t="str">
        <f t="shared" si="1"/>
        <v>2^1kap - zonder koeling TOjuli 3,51 - met buitenzonwering op West incl deuren binnenzonwering</v>
      </c>
    </row>
    <row r="79" spans="2:16" x14ac:dyDescent="0.3">
      <c r="B79" s="111" t="s">
        <v>390</v>
      </c>
      <c r="C79" s="206">
        <v>0</v>
      </c>
      <c r="N79" s="147" t="s">
        <v>2</v>
      </c>
    </row>
    <row r="80" spans="2:16" x14ac:dyDescent="0.3">
      <c r="B80" s="111" t="s">
        <v>391</v>
      </c>
      <c r="C80" s="206"/>
    </row>
    <row r="81" spans="2:16" x14ac:dyDescent="0.3">
      <c r="B81" s="72"/>
      <c r="C81" s="79"/>
      <c r="D81" s="70"/>
      <c r="E81" s="70"/>
      <c r="F81" s="70" t="s">
        <v>283</v>
      </c>
      <c r="G81" s="70"/>
      <c r="H81" s="70"/>
      <c r="I81" s="70"/>
      <c r="J81" s="70"/>
      <c r="K81" s="70"/>
      <c r="L81" s="70"/>
      <c r="M81" s="70"/>
    </row>
    <row r="82" spans="2:16" x14ac:dyDescent="0.3">
      <c r="C82" s="78"/>
    </row>
    <row r="83" spans="2:16" x14ac:dyDescent="0.3">
      <c r="B83"/>
      <c r="C83" s="78"/>
    </row>
    <row r="84" spans="2:16" x14ac:dyDescent="0.3">
      <c r="B84" s="72"/>
      <c r="C84" s="78"/>
    </row>
    <row r="85" spans="2:16" x14ac:dyDescent="0.3">
      <c r="B85" s="72" t="s">
        <v>247</v>
      </c>
      <c r="C85" s="78" t="str">
        <f>C26</f>
        <v>BENG4</v>
      </c>
      <c r="D85" s="113" t="str">
        <f>N90&amp;" "&amp;N91</f>
        <v xml:space="preserve">°C </v>
      </c>
      <c r="P85" s="230" t="s">
        <v>821</v>
      </c>
    </row>
    <row r="86" spans="2:16" x14ac:dyDescent="0.3">
      <c r="B86" s="72">
        <v>1</v>
      </c>
      <c r="C86" s="74">
        <f>MAX(VOrgineel1!C32:C39)</f>
        <v>0</v>
      </c>
      <c r="P86" s="230" t="str">
        <f>P75</f>
        <v>2^1kap-met koeling</v>
      </c>
    </row>
    <row r="87" spans="2:16" x14ac:dyDescent="0.3">
      <c r="B87" s="72">
        <v>2</v>
      </c>
      <c r="C87" s="74">
        <f>MAX(VOrgineel2!C32:C39)</f>
        <v>3.51</v>
      </c>
      <c r="P87" s="230" t="str">
        <f t="shared" ref="P87:P89" si="2">P76</f>
        <v>2^1kap - zonder koeling TOjuli 3,51</v>
      </c>
    </row>
    <row r="88" spans="2:16" x14ac:dyDescent="0.3">
      <c r="B88" s="72">
        <v>3</v>
      </c>
      <c r="C88" s="74">
        <f>MAX(VOrgineel3!C32:C39)</f>
        <v>1.34</v>
      </c>
      <c r="P88" s="230" t="str">
        <f t="shared" si="2"/>
        <v>2^1kap - zonder koeling TOjuli 3,51 - met buitenzonwering op West Excl deuren</v>
      </c>
    </row>
    <row r="89" spans="2:16" x14ac:dyDescent="0.3">
      <c r="B89" s="72">
        <v>4</v>
      </c>
      <c r="C89" s="74">
        <f>MAX(VOrgineel4!C32:C39)</f>
        <v>1.04</v>
      </c>
      <c r="P89" s="230" t="str">
        <f t="shared" si="2"/>
        <v>2^1kap - zonder koeling TOjuli 3,51 - met buitenzonwering op West incl deuren binnenzonwering</v>
      </c>
    </row>
    <row r="90" spans="2:16" x14ac:dyDescent="0.3">
      <c r="B90" s="111" t="s">
        <v>390</v>
      </c>
      <c r="C90" s="215">
        <v>0</v>
      </c>
      <c r="N90" s="157" t="s">
        <v>161</v>
      </c>
    </row>
    <row r="91" spans="2:16" x14ac:dyDescent="0.3">
      <c r="B91" s="111" t="s">
        <v>391</v>
      </c>
      <c r="C91" s="215"/>
    </row>
    <row r="92" spans="2:16" x14ac:dyDescent="0.3">
      <c r="B92" s="72"/>
      <c r="C92" s="70"/>
      <c r="D92" s="70"/>
      <c r="E92" s="70"/>
      <c r="F92" s="70" t="s">
        <v>288</v>
      </c>
      <c r="G92" s="70"/>
      <c r="H92" s="70"/>
      <c r="I92" s="70"/>
      <c r="J92" s="70"/>
      <c r="K92" s="70"/>
      <c r="L92" s="70"/>
      <c r="M92" s="70"/>
    </row>
    <row r="94" spans="2:16" x14ac:dyDescent="0.3">
      <c r="B94"/>
    </row>
    <row r="95" spans="2:16" x14ac:dyDescent="0.3">
      <c r="B95" s="72"/>
      <c r="C95" s="2" t="s">
        <v>392</v>
      </c>
    </row>
    <row r="96" spans="2:16" x14ac:dyDescent="0.3">
      <c r="B96" s="72" t="s">
        <v>247</v>
      </c>
      <c r="C96" s="2" t="s">
        <v>393</v>
      </c>
      <c r="D96" s="113" t="str">
        <f>N101&amp;" "&amp;N102</f>
        <v xml:space="preserve">kWh/m2Ag </v>
      </c>
      <c r="P96" s="230" t="s">
        <v>821</v>
      </c>
    </row>
    <row r="97" spans="2:16" x14ac:dyDescent="0.3">
      <c r="B97" s="72">
        <v>1</v>
      </c>
      <c r="C97" s="58">
        <f>VOrgineel1!C8</f>
        <v>27.4</v>
      </c>
      <c r="P97" s="230" t="str">
        <f>P86</f>
        <v>2^1kap-met koeling</v>
      </c>
    </row>
    <row r="98" spans="2:16" x14ac:dyDescent="0.3">
      <c r="B98" s="72">
        <v>2</v>
      </c>
      <c r="C98" s="58">
        <f>VOrgineel2!C8</f>
        <v>27.4</v>
      </c>
      <c r="P98" s="230" t="str">
        <f t="shared" ref="P98:P100" si="3">P87</f>
        <v>2^1kap - zonder koeling TOjuli 3,51</v>
      </c>
    </row>
    <row r="99" spans="2:16" x14ac:dyDescent="0.3">
      <c r="B99" s="72">
        <v>3</v>
      </c>
      <c r="C99" s="58">
        <f>VOrgineel3!C8</f>
        <v>28.11</v>
      </c>
      <c r="P99" s="230" t="str">
        <f t="shared" si="3"/>
        <v>2^1kap - zonder koeling TOjuli 3,51 - met buitenzonwering op West Excl deuren</v>
      </c>
    </row>
    <row r="100" spans="2:16" x14ac:dyDescent="0.3">
      <c r="B100" s="72">
        <v>4</v>
      </c>
      <c r="C100" s="58">
        <f>VOrgineel4!C8</f>
        <v>28.24</v>
      </c>
      <c r="P100" s="230" t="str">
        <f t="shared" si="3"/>
        <v>2^1kap - zonder koeling TOjuli 3,51 - met buitenzonwering op West incl deuren binnenzonwering</v>
      </c>
    </row>
    <row r="101" spans="2:16" x14ac:dyDescent="0.3">
      <c r="B101" s="111" t="s">
        <v>390</v>
      </c>
      <c r="C101" s="206">
        <v>0</v>
      </c>
      <c r="N101" s="157" t="s">
        <v>167</v>
      </c>
    </row>
    <row r="102" spans="2:16" x14ac:dyDescent="0.3">
      <c r="B102" s="111" t="s">
        <v>391</v>
      </c>
      <c r="C102" s="206"/>
    </row>
    <row r="103" spans="2:16" x14ac:dyDescent="0.3">
      <c r="B103" s="72"/>
      <c r="C103" s="70"/>
      <c r="D103" s="70"/>
      <c r="E103" s="70"/>
      <c r="F103" s="70" t="s">
        <v>285</v>
      </c>
      <c r="G103" s="70"/>
      <c r="H103" s="70"/>
      <c r="I103" s="70"/>
      <c r="J103" s="70"/>
      <c r="K103" s="70"/>
      <c r="L103" s="70"/>
      <c r="M103" s="70"/>
    </row>
    <row r="105" spans="2:16" x14ac:dyDescent="0.3">
      <c r="B105"/>
    </row>
    <row r="106" spans="2:16" x14ac:dyDescent="0.3">
      <c r="B106" s="72"/>
      <c r="C106" s="2" t="s">
        <v>395</v>
      </c>
    </row>
    <row r="107" spans="2:16" x14ac:dyDescent="0.3">
      <c r="B107" s="72" t="s">
        <v>247</v>
      </c>
      <c r="C107" s="2" t="s">
        <v>394</v>
      </c>
      <c r="D107" s="113" t="str">
        <f>N112&amp;" "&amp;N113</f>
        <v xml:space="preserve">kg CO2/m2Ag </v>
      </c>
      <c r="P107" s="230" t="s">
        <v>821</v>
      </c>
    </row>
    <row r="108" spans="2:16" x14ac:dyDescent="0.3">
      <c r="B108" s="72">
        <v>1</v>
      </c>
      <c r="C108" s="74">
        <f>VOrgineel1!C15/(VOrgineel1!C13+0.000000000001)</f>
        <v>6.4694246788766812</v>
      </c>
      <c r="P108" s="230" t="str">
        <f>P97</f>
        <v>2^1kap-met koeling</v>
      </c>
    </row>
    <row r="109" spans="2:16" x14ac:dyDescent="0.3">
      <c r="B109" s="72">
        <v>2</v>
      </c>
      <c r="C109" s="74">
        <f>VOrgineel2!C15/(VOrgineel2!C13+0.000000000001)</f>
        <v>5.8704039896550979</v>
      </c>
      <c r="P109" s="230" t="str">
        <f t="shared" ref="P109:P111" si="4">P98</f>
        <v>2^1kap - zonder koeling TOjuli 3,51</v>
      </c>
    </row>
    <row r="110" spans="2:16" x14ac:dyDescent="0.3">
      <c r="B110" s="72">
        <v>3</v>
      </c>
      <c r="C110" s="74">
        <f>VOrgineel3!C15/(VOrgineel3!C13+0.000000000001)</f>
        <v>5.9562768509857076</v>
      </c>
      <c r="P110" s="230" t="str">
        <f t="shared" si="4"/>
        <v>2^1kap - zonder koeling TOjuli 3,51 - met buitenzonwering op West Excl deuren</v>
      </c>
    </row>
    <row r="111" spans="2:16" x14ac:dyDescent="0.3">
      <c r="B111" s="72">
        <v>4</v>
      </c>
      <c r="C111" s="74">
        <f>VOrgineel4!C15/(VOrgineel4!C13+0.000000000001)</f>
        <v>5.9685834082121305</v>
      </c>
      <c r="P111" s="230" t="str">
        <f t="shared" si="4"/>
        <v>2^1kap - zonder koeling TOjuli 3,51 - met buitenzonwering op West incl deuren binnenzonwering</v>
      </c>
    </row>
    <row r="112" spans="2:16" x14ac:dyDescent="0.3">
      <c r="B112" s="111" t="s">
        <v>390</v>
      </c>
      <c r="C112" s="206">
        <v>0</v>
      </c>
      <c r="N112" s="157" t="s">
        <v>204</v>
      </c>
    </row>
    <row r="113" spans="1:16" x14ac:dyDescent="0.3">
      <c r="B113" s="111" t="s">
        <v>391</v>
      </c>
      <c r="C113" s="206"/>
    </row>
    <row r="114" spans="1:16" x14ac:dyDescent="0.3">
      <c r="B114" s="72"/>
      <c r="C114" s="70"/>
      <c r="D114" s="70"/>
      <c r="E114" s="70"/>
      <c r="F114" s="70" t="s">
        <v>284</v>
      </c>
      <c r="G114" s="70"/>
      <c r="H114" s="70"/>
      <c r="I114" s="70"/>
      <c r="J114" s="70"/>
      <c r="K114" s="70"/>
      <c r="L114" s="70"/>
      <c r="M114" s="70"/>
      <c r="N114" s="214"/>
    </row>
    <row r="119" spans="1:16" ht="28.8" x14ac:dyDescent="0.55000000000000004">
      <c r="A119" s="108" t="s">
        <v>281</v>
      </c>
      <c r="B119" s="16"/>
      <c r="C119" s="71" t="str">
        <f>G21&amp;G22</f>
        <v>Kengetallen warmte-behoefte</v>
      </c>
      <c r="D119" s="16"/>
      <c r="E119" s="16"/>
      <c r="F119" s="16"/>
      <c r="G119" s="16"/>
      <c r="H119" s="16"/>
      <c r="I119" s="16"/>
      <c r="J119" s="16"/>
      <c r="K119" s="16"/>
      <c r="L119" s="16"/>
      <c r="M119" s="18" t="s">
        <v>461</v>
      </c>
      <c r="N119" s="185"/>
    </row>
    <row r="120" spans="1:16" x14ac:dyDescent="0.3">
      <c r="B120" s="16"/>
      <c r="C120" s="16"/>
      <c r="D120" s="16"/>
      <c r="E120" s="16"/>
      <c r="F120" s="16"/>
      <c r="G120" s="16"/>
      <c r="H120" s="16"/>
      <c r="I120" s="16"/>
      <c r="J120" s="16"/>
      <c r="K120" s="16"/>
      <c r="L120" s="16"/>
      <c r="M120" s="16" t="s">
        <v>465</v>
      </c>
      <c r="N120" s="185"/>
    </row>
    <row r="122" spans="1:16" x14ac:dyDescent="0.3">
      <c r="B122"/>
    </row>
    <row r="123" spans="1:16" x14ac:dyDescent="0.3">
      <c r="B123" s="72"/>
      <c r="C123" s="2" t="s">
        <v>397</v>
      </c>
    </row>
    <row r="124" spans="1:16" x14ac:dyDescent="0.3">
      <c r="B124" s="72" t="s">
        <v>247</v>
      </c>
      <c r="C124" s="2" t="s">
        <v>396</v>
      </c>
      <c r="D124" s="113" t="str">
        <f>N129&amp;" "&amp;N130</f>
        <v>m2(A;ls) / m2(A;g)</v>
      </c>
      <c r="P124" s="230" t="s">
        <v>821</v>
      </c>
    </row>
    <row r="125" spans="1:16" x14ac:dyDescent="0.3">
      <c r="B125" s="72">
        <v>1</v>
      </c>
      <c r="C125" s="74">
        <f>VOrgineel1!C14/(VOrgineel1!C13+0.000000000001)</f>
        <v>1.6087804878048715</v>
      </c>
      <c r="P125" s="230" t="str">
        <f>F6</f>
        <v>2^1kap-met koeling</v>
      </c>
    </row>
    <row r="126" spans="1:16" x14ac:dyDescent="0.3">
      <c r="B126" s="72">
        <v>2</v>
      </c>
      <c r="C126" s="74">
        <f>VOrgineel2!C14/(VOrgineel2!C13+0.000000000001)</f>
        <v>1.6087804878048715</v>
      </c>
      <c r="P126" s="230" t="str">
        <f>H6</f>
        <v>2^1kap - zonder koeling TOjuli 3,51</v>
      </c>
    </row>
    <row r="127" spans="1:16" x14ac:dyDescent="0.3">
      <c r="B127" s="72">
        <v>3</v>
      </c>
      <c r="C127" s="74">
        <f>VOrgineel3!C14/(VOrgineel3!C13+0.000000000001)</f>
        <v>1.6087804878048715</v>
      </c>
      <c r="P127" s="230" t="str">
        <f>J6</f>
        <v>2^1kap - zonder koeling TOjuli 3,51 - met buitenzonwering op West Excl deuren</v>
      </c>
    </row>
    <row r="128" spans="1:16" x14ac:dyDescent="0.3">
      <c r="B128" s="72">
        <v>4</v>
      </c>
      <c r="C128" s="74">
        <f>VOrgineel4!C14/(VOrgineel4!C13+0.000000000001)</f>
        <v>1.6087804878048715</v>
      </c>
      <c r="P128" s="230" t="str">
        <f>L6</f>
        <v>2^1kap - zonder koeling TOjuli 3,51 - met buitenzonwering op West incl deuren binnenzonwering</v>
      </c>
    </row>
    <row r="129" spans="2:16" x14ac:dyDescent="0.3">
      <c r="B129" s="111" t="s">
        <v>390</v>
      </c>
      <c r="C129" s="206">
        <v>0</v>
      </c>
      <c r="N129" s="157" t="s">
        <v>421</v>
      </c>
    </row>
    <row r="130" spans="2:16" x14ac:dyDescent="0.3">
      <c r="B130" s="111" t="s">
        <v>391</v>
      </c>
      <c r="C130" s="206"/>
      <c r="N130" s="157" t="s">
        <v>420</v>
      </c>
    </row>
    <row r="131" spans="2:16" x14ac:dyDescent="0.3">
      <c r="B131" s="72"/>
      <c r="C131" s="70"/>
      <c r="D131" s="70"/>
      <c r="E131" s="70"/>
      <c r="F131" s="70" t="str">
        <f>G23</f>
        <v>Compactheid woning</v>
      </c>
      <c r="G131" s="70"/>
      <c r="H131" s="70"/>
      <c r="I131" s="70"/>
      <c r="J131" s="70"/>
      <c r="K131" s="70"/>
      <c r="L131" s="70"/>
      <c r="M131" s="70"/>
    </row>
    <row r="133" spans="2:16" x14ac:dyDescent="0.3">
      <c r="B133"/>
    </row>
    <row r="134" spans="2:16" x14ac:dyDescent="0.3">
      <c r="B134" s="72"/>
      <c r="C134" s="9" t="s">
        <v>399</v>
      </c>
    </row>
    <row r="135" spans="2:16" x14ac:dyDescent="0.3">
      <c r="B135" s="72" t="s">
        <v>247</v>
      </c>
      <c r="C135" s="9" t="s">
        <v>398</v>
      </c>
      <c r="D135" s="113" t="str">
        <f>N140&amp;" "&amp;N141</f>
        <v xml:space="preserve">kWh/m2Ag </v>
      </c>
      <c r="P135" s="230" t="s">
        <v>821</v>
      </c>
    </row>
    <row r="136" spans="2:16" x14ac:dyDescent="0.3">
      <c r="B136" s="72">
        <v>1</v>
      </c>
      <c r="C136" s="87">
        <f>C97</f>
        <v>27.4</v>
      </c>
      <c r="P136" s="230" t="str">
        <f>P125</f>
        <v>2^1kap-met koeling</v>
      </c>
    </row>
    <row r="137" spans="2:16" x14ac:dyDescent="0.3">
      <c r="B137" s="72">
        <v>2</v>
      </c>
      <c r="C137" s="87">
        <f>C98</f>
        <v>27.4</v>
      </c>
      <c r="P137" s="230" t="str">
        <f t="shared" ref="P137:P139" si="5">P126</f>
        <v>2^1kap - zonder koeling TOjuli 3,51</v>
      </c>
    </row>
    <row r="138" spans="2:16" x14ac:dyDescent="0.3">
      <c r="B138" s="72">
        <v>3</v>
      </c>
      <c r="C138" s="87">
        <f>C99</f>
        <v>28.11</v>
      </c>
      <c r="P138" s="230" t="str">
        <f t="shared" si="5"/>
        <v>2^1kap - zonder koeling TOjuli 3,51 - met buitenzonwering op West Excl deuren</v>
      </c>
    </row>
    <row r="139" spans="2:16" x14ac:dyDescent="0.3">
      <c r="B139" s="72">
        <v>4</v>
      </c>
      <c r="C139" s="87">
        <f>C100</f>
        <v>28.24</v>
      </c>
      <c r="P139" s="230" t="str">
        <f t="shared" si="5"/>
        <v>2^1kap - zonder koeling TOjuli 3,51 - met buitenzonwering op West incl deuren binnenzonwering</v>
      </c>
    </row>
    <row r="140" spans="2:16" x14ac:dyDescent="0.3">
      <c r="B140" s="111" t="s">
        <v>390</v>
      </c>
      <c r="C140" s="206">
        <v>0</v>
      </c>
      <c r="N140" s="158" t="s">
        <v>167</v>
      </c>
    </row>
    <row r="141" spans="2:16" x14ac:dyDescent="0.3">
      <c r="B141" s="111" t="s">
        <v>391</v>
      </c>
      <c r="C141" s="206"/>
    </row>
    <row r="142" spans="2:16" x14ac:dyDescent="0.3">
      <c r="B142" s="72"/>
      <c r="C142" s="70"/>
      <c r="D142" s="70"/>
      <c r="E142" s="70"/>
      <c r="F142" s="70" t="str">
        <f>G24</f>
        <v>Warmtebehoefte</v>
      </c>
      <c r="G142" s="70"/>
      <c r="H142" s="70"/>
      <c r="I142" s="70"/>
      <c r="J142" s="70"/>
      <c r="K142" s="70"/>
      <c r="L142" s="70"/>
      <c r="M142" s="70"/>
    </row>
    <row r="144" spans="2:16" x14ac:dyDescent="0.3">
      <c r="B144"/>
    </row>
    <row r="145" spans="2:16" x14ac:dyDescent="0.3">
      <c r="B145" s="72"/>
      <c r="C145" s="2" t="s">
        <v>658</v>
      </c>
    </row>
    <row r="146" spans="2:16" x14ac:dyDescent="0.3">
      <c r="B146" s="72" t="s">
        <v>247</v>
      </c>
      <c r="C146" s="2" t="s">
        <v>400</v>
      </c>
      <c r="D146" s="113" t="str">
        <f>N151&amp;" "&amp;N152</f>
        <v xml:space="preserve">kWh/m2Ag </v>
      </c>
      <c r="P146" s="230" t="s">
        <v>821</v>
      </c>
    </row>
    <row r="147" spans="2:16" x14ac:dyDescent="0.3">
      <c r="B147" s="72">
        <v>1</v>
      </c>
      <c r="C147" s="74">
        <f>SUM(VOrgineel1!C134:C137,VOrgineel1!C143:C145)/(VOrgineel1!C13+0.000000000001)</f>
        <v>35.963445072970032</v>
      </c>
      <c r="P147" s="230" t="str">
        <f>P136</f>
        <v>2^1kap-met koeling</v>
      </c>
    </row>
    <row r="148" spans="2:16" x14ac:dyDescent="0.3">
      <c r="B148" s="72">
        <v>2</v>
      </c>
      <c r="C148" s="74">
        <f>SUM(VOrgineel2!C134:C137,VOrgineel2!C143:C145)/(VOrgineel2!C13+0.000000000001)</f>
        <v>35.963445072970032</v>
      </c>
      <c r="P148" s="230" t="str">
        <f t="shared" ref="P148:P150" si="6">P137</f>
        <v>2^1kap - zonder koeling TOjuli 3,51</v>
      </c>
    </row>
    <row r="149" spans="2:16" x14ac:dyDescent="0.3">
      <c r="B149" s="72">
        <v>3</v>
      </c>
      <c r="C149" s="74">
        <f>SUM(VOrgineel3!C134:C137,VOrgineel3!C143:C145)/(VOrgineel3!C13+0.0000000001)</f>
        <v>35.953225778351658</v>
      </c>
      <c r="P149" s="230" t="str">
        <f t="shared" si="6"/>
        <v>2^1kap - zonder koeling TOjuli 3,51 - met buitenzonwering op West Excl deuren</v>
      </c>
    </row>
    <row r="150" spans="2:16" x14ac:dyDescent="0.3">
      <c r="B150" s="72">
        <v>4</v>
      </c>
      <c r="C150" s="74">
        <f>SUM(VOrgineel4!C134:C137,VOrgineel4!C143:C145)/(VOrgineel4!C13+0.000000000001)</f>
        <v>35.950239039864194</v>
      </c>
      <c r="P150" s="230" t="str">
        <f t="shared" si="6"/>
        <v>2^1kap - zonder koeling TOjuli 3,51 - met buitenzonwering op West incl deuren binnenzonwering</v>
      </c>
    </row>
    <row r="151" spans="2:16" x14ac:dyDescent="0.3">
      <c r="B151" s="111" t="s">
        <v>390</v>
      </c>
      <c r="C151" s="206">
        <v>0</v>
      </c>
      <c r="N151" s="157" t="s">
        <v>167</v>
      </c>
    </row>
    <row r="152" spans="2:16" x14ac:dyDescent="0.3">
      <c r="B152" s="111" t="s">
        <v>391</v>
      </c>
      <c r="C152" s="206"/>
    </row>
    <row r="153" spans="2:16" x14ac:dyDescent="0.3">
      <c r="B153" s="72"/>
      <c r="C153" s="70"/>
      <c r="D153" s="70"/>
      <c r="E153" s="70"/>
      <c r="F153" s="70" t="str">
        <f>G25</f>
        <v>Transmissieverlies winter</v>
      </c>
      <c r="G153" s="70"/>
      <c r="H153" s="70"/>
      <c r="I153" s="70"/>
      <c r="J153" s="70"/>
      <c r="K153" s="70"/>
      <c r="L153" s="70"/>
      <c r="M153" s="70"/>
    </row>
    <row r="155" spans="2:16" x14ac:dyDescent="0.3">
      <c r="B155"/>
    </row>
    <row r="156" spans="2:16" x14ac:dyDescent="0.3">
      <c r="B156" s="72"/>
      <c r="C156" s="2" t="s">
        <v>659</v>
      </c>
    </row>
    <row r="157" spans="2:16" x14ac:dyDescent="0.3">
      <c r="B157" s="72" t="s">
        <v>247</v>
      </c>
      <c r="C157" s="2" t="s">
        <v>400</v>
      </c>
      <c r="D157" s="113" t="str">
        <f>N162&amp;" "&amp;N163</f>
        <v xml:space="preserve">kWh/m2Ag </v>
      </c>
      <c r="P157" s="230" t="s">
        <v>821</v>
      </c>
    </row>
    <row r="158" spans="2:16" x14ac:dyDescent="0.3">
      <c r="B158" s="72">
        <v>1</v>
      </c>
      <c r="C158" s="74">
        <f>SUM(VOrgineel1!C148:C151,VOrgineel1!C157:C159)/(VOrgineel1!C13+0.000000000001)</f>
        <v>18.293079612874411</v>
      </c>
      <c r="P158" s="230" t="str">
        <f>P147</f>
        <v>2^1kap-met koeling</v>
      </c>
    </row>
    <row r="159" spans="2:16" x14ac:dyDescent="0.3">
      <c r="B159" s="72">
        <v>2</v>
      </c>
      <c r="C159" s="74">
        <f>SUM(VOrgineel2!C148:C151,VOrgineel2!C157:C159)/(VOrgineel2!C13+0.000000000001)</f>
        <v>18.293079612874411</v>
      </c>
      <c r="P159" s="230" t="str">
        <f t="shared" ref="P159:P161" si="7">P148</f>
        <v>2^1kap - zonder koeling TOjuli 3,51</v>
      </c>
    </row>
    <row r="160" spans="2:16" x14ac:dyDescent="0.3">
      <c r="B160" s="72">
        <v>3</v>
      </c>
      <c r="C160" s="74">
        <f>SUM(VOrgineel3!C148:C151,VOrgineel3!C157:C159)/(VOrgineel3!C13+0.000000000001)</f>
        <v>18.288470032687279</v>
      </c>
      <c r="P160" s="230" t="str">
        <f t="shared" si="7"/>
        <v>2^1kap - zonder koeling TOjuli 3,51 - met buitenzonwering op West Excl deuren</v>
      </c>
    </row>
    <row r="161" spans="2:16" x14ac:dyDescent="0.3">
      <c r="B161" s="72">
        <v>4</v>
      </c>
      <c r="C161" s="74">
        <f>SUM(VOrgineel4!C148:C151,VOrgineel4!C157:C159)/(VOrgineel4!C13+0.000000000001)</f>
        <v>18.287107244230576</v>
      </c>
      <c r="P161" s="230" t="str">
        <f t="shared" si="7"/>
        <v>2^1kap - zonder koeling TOjuli 3,51 - met buitenzonwering op West incl deuren binnenzonwering</v>
      </c>
    </row>
    <row r="162" spans="2:16" x14ac:dyDescent="0.3">
      <c r="B162" s="111" t="s">
        <v>390</v>
      </c>
      <c r="C162" s="206">
        <v>0</v>
      </c>
      <c r="N162" s="157" t="s">
        <v>167</v>
      </c>
    </row>
    <row r="163" spans="2:16" x14ac:dyDescent="0.3">
      <c r="B163" s="111" t="s">
        <v>391</v>
      </c>
      <c r="C163" s="206"/>
    </row>
    <row r="164" spans="2:16" x14ac:dyDescent="0.3">
      <c r="B164" s="72"/>
      <c r="C164" s="70"/>
      <c r="D164" s="70"/>
      <c r="E164" s="70"/>
      <c r="F164" s="70" t="str">
        <f>G26</f>
        <v>Ventilatie/infiltratieverlies winter</v>
      </c>
      <c r="G164" s="70"/>
      <c r="H164" s="70"/>
      <c r="I164" s="70"/>
      <c r="J164" s="70"/>
      <c r="K164" s="70"/>
      <c r="L164" s="70"/>
      <c r="M164" s="70"/>
    </row>
    <row r="166" spans="2:16" x14ac:dyDescent="0.3">
      <c r="B166"/>
    </row>
    <row r="167" spans="2:16" x14ac:dyDescent="0.3">
      <c r="B167" s="72"/>
      <c r="C167" s="2" t="s">
        <v>401</v>
      </c>
    </row>
    <row r="168" spans="2:16" x14ac:dyDescent="0.3">
      <c r="B168" s="72" t="s">
        <v>247</v>
      </c>
      <c r="C168" s="2" t="s">
        <v>400</v>
      </c>
      <c r="D168" s="113" t="str">
        <f>N173&amp;" "&amp;N174</f>
        <v xml:space="preserve">kWh/m2Ag </v>
      </c>
      <c r="P168" s="230" t="s">
        <v>821</v>
      </c>
    </row>
    <row r="169" spans="2:16" x14ac:dyDescent="0.3">
      <c r="B169" s="72">
        <v>1</v>
      </c>
      <c r="C169" s="74">
        <f>SUM(VOrgineel1!C176:C179,VOrgineel1!C185:C187)/(VOrgineel1!C13+0.000000000001)</f>
        <v>14.255235990357017</v>
      </c>
      <c r="P169" s="230" t="str">
        <f>P158</f>
        <v>2^1kap-met koeling</v>
      </c>
    </row>
    <row r="170" spans="2:16" x14ac:dyDescent="0.3">
      <c r="B170" s="72">
        <v>2</v>
      </c>
      <c r="C170" s="74">
        <f>SUM(VOrgineel2!C176:C179,VOrgineel2!C185:C187)/(VOrgineel2!C13+0.000000000001)</f>
        <v>14.255235990357017</v>
      </c>
      <c r="P170" s="230" t="str">
        <f t="shared" ref="P170:P172" si="8">P159</f>
        <v>2^1kap - zonder koeling TOjuli 3,51</v>
      </c>
    </row>
    <row r="171" spans="2:16" x14ac:dyDescent="0.3">
      <c r="B171" s="72">
        <v>3</v>
      </c>
      <c r="C171" s="74">
        <f>SUM(VOrgineel3!C176:C179,VOrgineel3!C185:C187)/(VOrgineel3!C13+0.000000000001)</f>
        <v>13.114563684705633</v>
      </c>
      <c r="P171" s="230" t="str">
        <f t="shared" si="8"/>
        <v>2^1kap - zonder koeling TOjuli 3,51 - met buitenzonwering op West Excl deuren</v>
      </c>
    </row>
    <row r="172" spans="2:16" x14ac:dyDescent="0.3">
      <c r="B172" s="72">
        <v>4</v>
      </c>
      <c r="C172" s="74">
        <f>SUM(VOrgineel4!C176:C179,VOrgineel4!C185:C187)/(VOrgineel4!C13+0.000000000001)</f>
        <v>12.910621040661958</v>
      </c>
      <c r="P172" s="230" t="str">
        <f t="shared" si="8"/>
        <v>2^1kap - zonder koeling TOjuli 3,51 - met buitenzonwering op West incl deuren binnenzonwering</v>
      </c>
    </row>
    <row r="173" spans="2:16" x14ac:dyDescent="0.3">
      <c r="B173" s="111" t="s">
        <v>390</v>
      </c>
      <c r="C173" s="206">
        <v>0</v>
      </c>
      <c r="D173" s="9"/>
      <c r="N173" s="157" t="s">
        <v>167</v>
      </c>
    </row>
    <row r="174" spans="2:16" x14ac:dyDescent="0.3">
      <c r="B174" s="111" t="s">
        <v>391</v>
      </c>
      <c r="C174" s="206"/>
    </row>
    <row r="175" spans="2:16" x14ac:dyDescent="0.3">
      <c r="B175" s="72"/>
      <c r="C175" s="70"/>
      <c r="D175" s="70"/>
      <c r="E175" s="70"/>
      <c r="F175" s="70" t="s">
        <v>251</v>
      </c>
      <c r="G175" s="70"/>
      <c r="H175" s="70"/>
      <c r="I175" s="70"/>
      <c r="J175" s="70"/>
      <c r="K175" s="70"/>
      <c r="L175" s="70"/>
      <c r="M175" s="70"/>
    </row>
    <row r="177" spans="1:16" x14ac:dyDescent="0.3">
      <c r="B177"/>
    </row>
    <row r="178" spans="1:16" x14ac:dyDescent="0.3">
      <c r="B178" s="72"/>
      <c r="C178" s="2" t="s">
        <v>660</v>
      </c>
    </row>
    <row r="179" spans="1:16" x14ac:dyDescent="0.3">
      <c r="B179" s="72" t="s">
        <v>247</v>
      </c>
      <c r="D179" s="113" t="str">
        <f>N184&amp;" "&amp;N185</f>
        <v xml:space="preserve">m3/h </v>
      </c>
      <c r="E179" s="2" t="s">
        <v>661</v>
      </c>
      <c r="P179" s="230" t="s">
        <v>821</v>
      </c>
    </row>
    <row r="180" spans="1:16" x14ac:dyDescent="0.3">
      <c r="B180" s="72">
        <v>1</v>
      </c>
      <c r="C180" s="88">
        <f>VOrgineel1!C493+VOrgineel1!C507</f>
        <v>372.88421052631497</v>
      </c>
      <c r="E180" s="74">
        <f>(C180/3.6)/VOrgineel1!I13</f>
        <v>0.42105263157894646</v>
      </c>
      <c r="P180" s="230" t="str">
        <f>P169</f>
        <v>2^1kap-met koeling</v>
      </c>
    </row>
    <row r="181" spans="1:16" x14ac:dyDescent="0.3">
      <c r="B181" s="72">
        <v>2</v>
      </c>
      <c r="C181" s="88">
        <f>VOrgineel2!C493+VOrgineel2!C507</f>
        <v>372.88421052631497</v>
      </c>
      <c r="E181" s="74">
        <f>(C181/3.6)/VOrgineel2!I13</f>
        <v>0.42105263157894646</v>
      </c>
      <c r="P181" s="230" t="str">
        <f t="shared" ref="P181:P183" si="9">P170</f>
        <v>2^1kap - zonder koeling TOjuli 3,51</v>
      </c>
    </row>
    <row r="182" spans="1:16" x14ac:dyDescent="0.3">
      <c r="B182" s="72">
        <v>3</v>
      </c>
      <c r="C182" s="88">
        <f>VOrgineel3!C493+VOrgineel3!C507</f>
        <v>372.88421052631497</v>
      </c>
      <c r="E182" s="74">
        <f>(C182/3.6)/VOrgineel3!I13</f>
        <v>0.42105263157894646</v>
      </c>
      <c r="P182" s="230" t="str">
        <f t="shared" si="9"/>
        <v>2^1kap - zonder koeling TOjuli 3,51 - met buitenzonwering op West Excl deuren</v>
      </c>
    </row>
    <row r="183" spans="1:16" x14ac:dyDescent="0.3">
      <c r="B183" s="72">
        <v>4</v>
      </c>
      <c r="C183" s="88">
        <f>VOrgineel4!C493+VOrgineel4!C507</f>
        <v>372.88421052631497</v>
      </c>
      <c r="E183" s="74">
        <f>(C183/3.6)/VOrgineel4!I13</f>
        <v>0.42105263157894646</v>
      </c>
      <c r="P183" s="230" t="str">
        <f t="shared" si="9"/>
        <v>2^1kap - zonder koeling TOjuli 3,51 - met buitenzonwering op West incl deuren binnenzonwering</v>
      </c>
    </row>
    <row r="184" spans="1:16" x14ac:dyDescent="0.3">
      <c r="B184" s="111" t="s">
        <v>390</v>
      </c>
      <c r="C184" s="206">
        <v>0</v>
      </c>
      <c r="N184" s="158" t="s">
        <v>294</v>
      </c>
    </row>
    <row r="185" spans="1:16" x14ac:dyDescent="0.3">
      <c r="B185" s="111" t="s">
        <v>391</v>
      </c>
      <c r="C185" s="206"/>
    </row>
    <row r="186" spans="1:16" x14ac:dyDescent="0.3">
      <c r="B186" s="72"/>
      <c r="C186" s="70"/>
      <c r="D186" s="70"/>
      <c r="E186" s="70"/>
      <c r="F186" s="70" t="s">
        <v>319</v>
      </c>
      <c r="G186" s="70"/>
      <c r="H186" s="70"/>
      <c r="I186" s="70"/>
      <c r="J186" s="70"/>
      <c r="K186" s="70"/>
      <c r="L186" s="70"/>
      <c r="M186" s="70"/>
      <c r="N186" s="214"/>
    </row>
    <row r="191" spans="1:16" ht="28.8" x14ac:dyDescent="0.55000000000000004">
      <c r="A191" s="108" t="s">
        <v>281</v>
      </c>
      <c r="B191" s="16"/>
      <c r="C191" s="71" t="str">
        <f>K21&amp;" "&amp;K22</f>
        <v>Kengetallen overmatige opwarming (zomercomfort)</v>
      </c>
      <c r="D191" s="16"/>
      <c r="E191" s="16"/>
      <c r="F191" s="16"/>
      <c r="G191" s="16"/>
      <c r="H191" s="16"/>
      <c r="I191" s="16"/>
      <c r="J191" s="16"/>
      <c r="K191" s="16"/>
      <c r="L191" s="16"/>
      <c r="M191" s="16"/>
      <c r="N191" s="185"/>
    </row>
    <row r="192" spans="1:16" x14ac:dyDescent="0.3">
      <c r="B192" s="16"/>
      <c r="C192" s="16"/>
      <c r="D192" s="16"/>
      <c r="E192" s="16"/>
      <c r="F192" s="16"/>
      <c r="G192" s="16"/>
      <c r="H192" s="16"/>
      <c r="I192" s="16"/>
      <c r="J192" s="16"/>
      <c r="K192" s="16"/>
      <c r="L192" s="18" t="s">
        <v>461</v>
      </c>
      <c r="M192" s="16" t="s">
        <v>466</v>
      </c>
      <c r="N192" s="185"/>
    </row>
    <row r="193" spans="2:16" x14ac:dyDescent="0.3">
      <c r="N193" s="158"/>
    </row>
    <row r="194" spans="2:16" x14ac:dyDescent="0.3">
      <c r="B194"/>
      <c r="N194" s="158"/>
    </row>
    <row r="195" spans="2:16" x14ac:dyDescent="0.3">
      <c r="B195" s="72"/>
      <c r="C195" s="2" t="s">
        <v>403</v>
      </c>
      <c r="N195" s="158"/>
    </row>
    <row r="196" spans="2:16" x14ac:dyDescent="0.3">
      <c r="B196" s="72" t="s">
        <v>247</v>
      </c>
      <c r="C196" s="2" t="s">
        <v>404</v>
      </c>
      <c r="D196" s="113" t="str">
        <f>N201&amp;" "&amp;N202</f>
        <v xml:space="preserve">kWh/m2Ag </v>
      </c>
      <c r="N196" s="158"/>
      <c r="P196" s="230" t="s">
        <v>821</v>
      </c>
    </row>
    <row r="197" spans="2:16" x14ac:dyDescent="0.3">
      <c r="B197" s="72">
        <v>1</v>
      </c>
      <c r="C197" s="89">
        <f>SUM(VOrgineel1!C316:C320)/(VOrgineel1!C$13+0.000000000001)</f>
        <v>3.4207166557036692</v>
      </c>
      <c r="N197" s="158"/>
      <c r="P197" s="230" t="str">
        <f>F6</f>
        <v>2^1kap-met koeling</v>
      </c>
    </row>
    <row r="198" spans="2:16" x14ac:dyDescent="0.3">
      <c r="B198" s="72">
        <v>2</v>
      </c>
      <c r="C198" s="89">
        <f>SUM(VOrgineel2!C316:C320)/(VOrgineel2!C$13+0.000000000001)</f>
        <v>3.8914698106327159</v>
      </c>
      <c r="N198" s="158"/>
      <c r="P198" s="230" t="str">
        <f>H6</f>
        <v>2^1kap - zonder koeling TOjuli 3,51</v>
      </c>
    </row>
    <row r="199" spans="2:16" x14ac:dyDescent="0.3">
      <c r="B199" s="72">
        <v>3</v>
      </c>
      <c r="C199" s="89">
        <f>SUM(VOrgineel3!C316:C320)/(VOrgineel3!C$13+0.000000000001)</f>
        <v>2.1260025492866381</v>
      </c>
      <c r="N199" s="158"/>
      <c r="P199" s="230" t="str">
        <f>J6</f>
        <v>2^1kap - zonder koeling TOjuli 3,51 - met buitenzonwering op West Excl deuren</v>
      </c>
    </row>
    <row r="200" spans="2:16" x14ac:dyDescent="0.3">
      <c r="B200" s="72">
        <v>4</v>
      </c>
      <c r="C200" s="89">
        <f>SUM(VOrgineel4!C316:C320)/(VOrgineel4!C$13+0.000000000001)</f>
        <v>1.8752292037298453</v>
      </c>
      <c r="N200" s="158"/>
      <c r="P200" s="230" t="str">
        <f>L6</f>
        <v>2^1kap - zonder koeling TOjuli 3,51 - met buitenzonwering op West incl deuren binnenzonwering</v>
      </c>
    </row>
    <row r="201" spans="2:16" x14ac:dyDescent="0.3">
      <c r="B201" s="111" t="s">
        <v>390</v>
      </c>
      <c r="C201" s="206">
        <v>0</v>
      </c>
      <c r="N201" s="158" t="s">
        <v>167</v>
      </c>
    </row>
    <row r="202" spans="2:16" x14ac:dyDescent="0.3">
      <c r="B202" s="111" t="s">
        <v>391</v>
      </c>
      <c r="C202" s="206"/>
      <c r="N202" s="158"/>
    </row>
    <row r="203" spans="2:16" x14ac:dyDescent="0.3">
      <c r="B203" s="72"/>
      <c r="C203" s="70"/>
      <c r="D203" s="70"/>
      <c r="E203" s="70"/>
      <c r="F203" s="70" t="s">
        <v>325</v>
      </c>
      <c r="G203" s="70"/>
      <c r="H203" s="70"/>
      <c r="I203" s="70"/>
      <c r="J203" s="70"/>
      <c r="K203" s="70"/>
      <c r="L203" s="70"/>
      <c r="M203" s="70"/>
      <c r="N203" s="158"/>
    </row>
    <row r="204" spans="2:16" x14ac:dyDescent="0.3">
      <c r="N204" s="158"/>
    </row>
    <row r="205" spans="2:16" x14ac:dyDescent="0.3">
      <c r="B205"/>
      <c r="N205" s="158"/>
    </row>
    <row r="206" spans="2:16" x14ac:dyDescent="0.3">
      <c r="B206" s="72"/>
      <c r="N206" s="158"/>
    </row>
    <row r="207" spans="2:16" x14ac:dyDescent="0.3">
      <c r="B207" s="72" t="s">
        <v>247</v>
      </c>
      <c r="C207" s="2" t="str">
        <f>K24</f>
        <v>TO juli</v>
      </c>
      <c r="D207" s="113" t="str">
        <f>N212&amp;" "&amp;N213</f>
        <v xml:space="preserve">°C </v>
      </c>
      <c r="N207" s="158"/>
      <c r="P207" s="230" t="s">
        <v>821</v>
      </c>
    </row>
    <row r="208" spans="2:16" x14ac:dyDescent="0.3">
      <c r="B208" s="72">
        <v>1</v>
      </c>
      <c r="C208" s="9">
        <f>C86</f>
        <v>0</v>
      </c>
      <c r="N208" s="158"/>
      <c r="P208" s="230" t="str">
        <f>P197</f>
        <v>2^1kap-met koeling</v>
      </c>
    </row>
    <row r="209" spans="2:16" x14ac:dyDescent="0.3">
      <c r="B209" s="72">
        <v>2</v>
      </c>
      <c r="C209" s="9">
        <f>C87</f>
        <v>3.51</v>
      </c>
      <c r="N209" s="158"/>
      <c r="P209" s="230" t="str">
        <f t="shared" ref="P209:P211" si="10">P198</f>
        <v>2^1kap - zonder koeling TOjuli 3,51</v>
      </c>
    </row>
    <row r="210" spans="2:16" x14ac:dyDescent="0.3">
      <c r="B210" s="72">
        <v>3</v>
      </c>
      <c r="C210" s="9">
        <f>C88</f>
        <v>1.34</v>
      </c>
      <c r="N210" s="158"/>
      <c r="P210" s="230" t="str">
        <f t="shared" si="10"/>
        <v>2^1kap - zonder koeling TOjuli 3,51 - met buitenzonwering op West Excl deuren</v>
      </c>
    </row>
    <row r="211" spans="2:16" x14ac:dyDescent="0.3">
      <c r="B211" s="72">
        <v>4</v>
      </c>
      <c r="C211" s="9">
        <f>C89</f>
        <v>1.04</v>
      </c>
      <c r="N211" s="158"/>
      <c r="P211" s="230" t="str">
        <f t="shared" si="10"/>
        <v>2^1kap - zonder koeling TOjuli 3,51 - met buitenzonwering op West incl deuren binnenzonwering</v>
      </c>
    </row>
    <row r="212" spans="2:16" x14ac:dyDescent="0.3">
      <c r="B212" s="111" t="s">
        <v>390</v>
      </c>
      <c r="C212" s="206">
        <v>0</v>
      </c>
      <c r="N212" s="158" t="s">
        <v>161</v>
      </c>
    </row>
    <row r="213" spans="2:16" x14ac:dyDescent="0.3">
      <c r="B213" s="111" t="s">
        <v>391</v>
      </c>
      <c r="C213" s="206"/>
      <c r="N213" s="158"/>
    </row>
    <row r="214" spans="2:16" x14ac:dyDescent="0.3">
      <c r="B214" s="72"/>
      <c r="C214" s="70"/>
      <c r="D214" s="70"/>
      <c r="E214" s="70"/>
      <c r="F214" s="70" t="s">
        <v>0</v>
      </c>
      <c r="G214" s="70"/>
      <c r="H214" s="70"/>
      <c r="I214" s="70"/>
      <c r="J214" s="70"/>
      <c r="K214" s="70"/>
      <c r="L214" s="70"/>
      <c r="M214" s="70"/>
      <c r="N214" s="158"/>
    </row>
    <row r="215" spans="2:16" x14ac:dyDescent="0.3">
      <c r="N215" s="158"/>
    </row>
    <row r="216" spans="2:16" x14ac:dyDescent="0.3">
      <c r="B216"/>
      <c r="C216" s="9"/>
      <c r="N216" s="158"/>
    </row>
    <row r="217" spans="2:16" x14ac:dyDescent="0.3">
      <c r="B217" s="72"/>
      <c r="C217" s="2" t="s">
        <v>405</v>
      </c>
      <c r="N217" s="158"/>
    </row>
    <row r="218" spans="2:16" x14ac:dyDescent="0.3">
      <c r="B218" s="72" t="s">
        <v>247</v>
      </c>
      <c r="C218" s="9" t="s">
        <v>404</v>
      </c>
      <c r="D218" s="113" t="str">
        <f>N223&amp;" "&amp;N224</f>
        <v xml:space="preserve">kWh/m2Ag </v>
      </c>
      <c r="N218" s="158"/>
      <c r="P218" s="230" t="s">
        <v>821</v>
      </c>
    </row>
    <row r="219" spans="2:16" x14ac:dyDescent="0.3">
      <c r="B219" s="72">
        <v>1</v>
      </c>
      <c r="C219" s="89">
        <f>SUM(VOrgineel1!C358:C362)/(VOrgineel1!C$13+0.000000000001)</f>
        <v>28.353462189365739</v>
      </c>
      <c r="N219" s="158"/>
      <c r="P219" s="230" t="str">
        <f>P208</f>
        <v>2^1kap-met koeling</v>
      </c>
    </row>
    <row r="220" spans="2:16" x14ac:dyDescent="0.3">
      <c r="B220" s="72">
        <v>2</v>
      </c>
      <c r="C220" s="89">
        <f>SUM(VOrgineel2!C358:C362)/(VOrgineel2!C$13+0.000000000001)</f>
        <v>28.353462189365739</v>
      </c>
      <c r="N220" s="158"/>
      <c r="P220" s="230" t="str">
        <f t="shared" ref="P220:P222" si="11">P209</f>
        <v>2^1kap - zonder koeling TOjuli 3,51</v>
      </c>
    </row>
    <row r="221" spans="2:16" x14ac:dyDescent="0.3">
      <c r="B221" s="72">
        <v>3</v>
      </c>
      <c r="C221" s="89">
        <f>SUM(VOrgineel3!C358:C362)/(VOrgineel3!C$13+0.000000000001)</f>
        <v>23.237155531050028</v>
      </c>
      <c r="N221" s="158"/>
      <c r="P221" s="230" t="str">
        <f t="shared" si="11"/>
        <v>2^1kap - zonder koeling TOjuli 3,51 - met buitenzonwering op West Excl deuren</v>
      </c>
    </row>
    <row r="222" spans="2:16" x14ac:dyDescent="0.3">
      <c r="B222" s="72">
        <v>4</v>
      </c>
      <c r="C222" s="89">
        <f>SUM(VOrgineel4!C358:C362)/(VOrgineel4!C$13+0.000000000001)</f>
        <v>22.322402799291982</v>
      </c>
      <c r="N222" s="158"/>
      <c r="P222" s="230" t="str">
        <f t="shared" si="11"/>
        <v>2^1kap - zonder koeling TOjuli 3,51 - met buitenzonwering op West incl deuren binnenzonwering</v>
      </c>
    </row>
    <row r="223" spans="2:16" x14ac:dyDescent="0.3">
      <c r="B223" s="111" t="s">
        <v>390</v>
      </c>
      <c r="C223" s="206">
        <v>0</v>
      </c>
      <c r="N223" s="158" t="s">
        <v>167</v>
      </c>
    </row>
    <row r="224" spans="2:16" x14ac:dyDescent="0.3">
      <c r="B224" s="111" t="s">
        <v>391</v>
      </c>
      <c r="C224" s="206"/>
      <c r="N224" s="158"/>
    </row>
    <row r="225" spans="2:16" x14ac:dyDescent="0.3">
      <c r="B225" s="72"/>
      <c r="C225" s="70"/>
      <c r="D225" s="70"/>
      <c r="E225" s="70"/>
      <c r="F225" s="70" t="s">
        <v>326</v>
      </c>
      <c r="G225" s="70"/>
      <c r="H225" s="70"/>
      <c r="I225" s="70"/>
      <c r="J225" s="70"/>
      <c r="K225" s="70"/>
      <c r="L225" s="70"/>
      <c r="M225" s="70"/>
      <c r="N225" s="158"/>
    </row>
    <row r="226" spans="2:16" x14ac:dyDescent="0.3">
      <c r="N226" s="158"/>
    </row>
    <row r="227" spans="2:16" x14ac:dyDescent="0.3">
      <c r="B227"/>
      <c r="N227" s="158"/>
    </row>
    <row r="228" spans="2:16" x14ac:dyDescent="0.3">
      <c r="B228" s="72"/>
      <c r="C228" s="2" t="s">
        <v>406</v>
      </c>
      <c r="N228" s="158"/>
    </row>
    <row r="229" spans="2:16" x14ac:dyDescent="0.3">
      <c r="B229" s="72" t="s">
        <v>247</v>
      </c>
      <c r="C229" s="2" t="s">
        <v>404</v>
      </c>
      <c r="D229" s="113" t="str">
        <f>N234&amp;" "&amp;N235</f>
        <v xml:space="preserve">m3/h </v>
      </c>
      <c r="N229" s="158"/>
      <c r="P229" s="230" t="s">
        <v>821</v>
      </c>
    </row>
    <row r="230" spans="2:16" x14ac:dyDescent="0.3">
      <c r="B230" s="72">
        <v>1</v>
      </c>
      <c r="C230" s="88">
        <f>VOrgineel1!C488+VOrgineel1!C502</f>
        <v>372.88421052631497</v>
      </c>
      <c r="N230" s="158"/>
      <c r="P230" s="230" t="str">
        <f>P219</f>
        <v>2^1kap-met koeling</v>
      </c>
    </row>
    <row r="231" spans="2:16" x14ac:dyDescent="0.3">
      <c r="B231" s="72">
        <v>2</v>
      </c>
      <c r="C231" s="88">
        <f>VOrgineel2!C488+VOrgineel2!C502</f>
        <v>372.88421052631497</v>
      </c>
      <c r="N231" s="158"/>
      <c r="P231" s="230" t="str">
        <f t="shared" ref="P231:P233" si="12">P220</f>
        <v>2^1kap - zonder koeling TOjuli 3,51</v>
      </c>
    </row>
    <row r="232" spans="2:16" x14ac:dyDescent="0.3">
      <c r="B232" s="72">
        <v>3</v>
      </c>
      <c r="C232" s="88">
        <f>VOrgineel3!C488+VOrgineel3!C502</f>
        <v>372.88421052631497</v>
      </c>
      <c r="N232" s="158"/>
      <c r="P232" s="230" t="str">
        <f t="shared" si="12"/>
        <v>2^1kap - zonder koeling TOjuli 3,51 - met buitenzonwering op West Excl deuren</v>
      </c>
    </row>
    <row r="233" spans="2:16" x14ac:dyDescent="0.3">
      <c r="B233" s="72">
        <v>4</v>
      </c>
      <c r="C233" s="88">
        <f>VOrgineel4!C488+VOrgineel4!C502</f>
        <v>372.88421052631497</v>
      </c>
      <c r="N233" s="158"/>
      <c r="P233" s="230" t="str">
        <f t="shared" si="12"/>
        <v>2^1kap - zonder koeling TOjuli 3,51 - met buitenzonwering op West incl deuren binnenzonwering</v>
      </c>
    </row>
    <row r="234" spans="2:16" x14ac:dyDescent="0.3">
      <c r="B234" s="111" t="s">
        <v>390</v>
      </c>
      <c r="C234" s="206">
        <v>0</v>
      </c>
      <c r="N234" s="158" t="s">
        <v>294</v>
      </c>
    </row>
    <row r="235" spans="2:16" x14ac:dyDescent="0.3">
      <c r="B235" s="111" t="s">
        <v>391</v>
      </c>
      <c r="C235" s="206"/>
      <c r="N235" s="158"/>
    </row>
    <row r="236" spans="2:16" x14ac:dyDescent="0.3">
      <c r="B236" s="72"/>
      <c r="C236" s="70"/>
      <c r="D236" s="70"/>
      <c r="E236" s="70"/>
      <c r="F236" s="70" t="s">
        <v>297</v>
      </c>
      <c r="G236" s="70"/>
      <c r="H236" s="70"/>
      <c r="I236" s="70"/>
      <c r="J236" s="70"/>
      <c r="K236" s="70"/>
      <c r="L236" s="70"/>
      <c r="M236" s="70"/>
      <c r="N236" s="158"/>
    </row>
    <row r="237" spans="2:16" x14ac:dyDescent="0.3">
      <c r="N237" s="158"/>
    </row>
    <row r="238" spans="2:16" x14ac:dyDescent="0.3">
      <c r="B238"/>
      <c r="C238" s="9"/>
      <c r="N238" s="158"/>
    </row>
    <row r="239" spans="2:16" x14ac:dyDescent="0.3">
      <c r="B239" s="72"/>
      <c r="C239" s="9" t="s">
        <v>407</v>
      </c>
      <c r="N239" s="158"/>
    </row>
    <row r="240" spans="2:16" x14ac:dyDescent="0.3">
      <c r="B240" s="72" t="s">
        <v>247</v>
      </c>
      <c r="C240" s="9" t="s">
        <v>402</v>
      </c>
      <c r="D240" s="113" t="str">
        <f>N245&amp;" "&amp;N246</f>
        <v xml:space="preserve">m3/h </v>
      </c>
      <c r="N240" s="158"/>
      <c r="P240" s="230" t="s">
        <v>821</v>
      </c>
    </row>
    <row r="241" spans="2:16" x14ac:dyDescent="0.3">
      <c r="B241" s="72">
        <v>1</v>
      </c>
      <c r="C241" s="88">
        <f>VOrgineel1!C474</f>
        <v>54.7258794422942</v>
      </c>
      <c r="N241" s="158"/>
      <c r="P241" s="230" t="str">
        <f>P230</f>
        <v>2^1kap-met koeling</v>
      </c>
    </row>
    <row r="242" spans="2:16" x14ac:dyDescent="0.3">
      <c r="B242" s="72">
        <v>2</v>
      </c>
      <c r="C242" s="88">
        <f>VOrgineel2!C474</f>
        <v>54.7258794422942</v>
      </c>
      <c r="N242" s="158"/>
      <c r="P242" s="230" t="str">
        <f t="shared" ref="P242:P244" si="13">P231</f>
        <v>2^1kap - zonder koeling TOjuli 3,51</v>
      </c>
    </row>
    <row r="243" spans="2:16" x14ac:dyDescent="0.3">
      <c r="B243" s="72">
        <v>3</v>
      </c>
      <c r="C243" s="88">
        <f>VOrgineel3!C474</f>
        <v>54.7258794422942</v>
      </c>
      <c r="N243" s="158"/>
      <c r="P243" s="230" t="str">
        <f t="shared" si="13"/>
        <v>2^1kap - zonder koeling TOjuli 3,51 - met buitenzonwering op West Excl deuren</v>
      </c>
    </row>
    <row r="244" spans="2:16" x14ac:dyDescent="0.3">
      <c r="B244" s="72">
        <v>4</v>
      </c>
      <c r="C244" s="88">
        <f>VOrgineel4!C474</f>
        <v>54.7258794422942</v>
      </c>
      <c r="N244" s="158"/>
      <c r="P244" s="230" t="str">
        <f t="shared" si="13"/>
        <v>2^1kap - zonder koeling TOjuli 3,51 - met buitenzonwering op West incl deuren binnenzonwering</v>
      </c>
    </row>
    <row r="245" spans="2:16" x14ac:dyDescent="0.3">
      <c r="B245" s="111" t="s">
        <v>390</v>
      </c>
      <c r="C245" s="206">
        <v>0</v>
      </c>
      <c r="N245" s="158" t="s">
        <v>294</v>
      </c>
    </row>
    <row r="246" spans="2:16" x14ac:dyDescent="0.3">
      <c r="B246" s="111" t="s">
        <v>391</v>
      </c>
      <c r="C246" s="206"/>
      <c r="N246" s="158"/>
    </row>
    <row r="247" spans="2:16" x14ac:dyDescent="0.3">
      <c r="B247" s="72"/>
      <c r="C247" s="70"/>
      <c r="D247" s="70"/>
      <c r="E247" s="70"/>
      <c r="F247" s="70" t="s">
        <v>317</v>
      </c>
      <c r="G247" s="70"/>
      <c r="H247" s="70"/>
      <c r="I247" s="70"/>
      <c r="J247" s="70"/>
      <c r="K247" s="70"/>
      <c r="L247" s="70"/>
      <c r="M247" s="70"/>
      <c r="N247" s="158"/>
    </row>
    <row r="248" spans="2:16" x14ac:dyDescent="0.3">
      <c r="N248" s="158"/>
    </row>
    <row r="249" spans="2:16" x14ac:dyDescent="0.3">
      <c r="B249"/>
      <c r="N249" s="158"/>
    </row>
    <row r="250" spans="2:16" x14ac:dyDescent="0.3">
      <c r="B250" s="72"/>
      <c r="C250" s="9" t="s">
        <v>408</v>
      </c>
      <c r="N250" s="158"/>
    </row>
    <row r="251" spans="2:16" x14ac:dyDescent="0.3">
      <c r="B251" s="72" t="s">
        <v>247</v>
      </c>
      <c r="C251" s="9" t="s">
        <v>110</v>
      </c>
      <c r="D251" s="113" t="str">
        <f>N256&amp;" "&amp;N257</f>
        <v xml:space="preserve">kWh/m2 </v>
      </c>
      <c r="N251" s="158"/>
      <c r="P251" s="230" t="s">
        <v>821</v>
      </c>
    </row>
    <row r="252" spans="2:16" x14ac:dyDescent="0.3">
      <c r="B252" s="72">
        <v>1</v>
      </c>
      <c r="C252" s="87">
        <f>VOrgineel1!C374/(VOrgineel1!C$13+0.000000000001)</f>
        <v>3.4952733512725915</v>
      </c>
      <c r="N252" s="158"/>
      <c r="P252" s="230" t="str">
        <f>P241</f>
        <v>2^1kap-met koeling</v>
      </c>
    </row>
    <row r="253" spans="2:16" x14ac:dyDescent="0.3">
      <c r="B253" s="72">
        <v>2</v>
      </c>
      <c r="C253" s="87">
        <f>VOrgineel2!C374/(VOrgineel2!C$13+0.000000000001)</f>
        <v>3.4952733512725915</v>
      </c>
      <c r="N253" s="158"/>
      <c r="P253" s="230" t="str">
        <f t="shared" ref="P253:P255" si="14">P242</f>
        <v>2^1kap - zonder koeling TOjuli 3,51</v>
      </c>
    </row>
    <row r="254" spans="2:16" x14ac:dyDescent="0.3">
      <c r="B254" s="72">
        <v>3</v>
      </c>
      <c r="C254" s="87">
        <f>VOrgineel3!C374/(VOrgineel3!C$13+0.000000000001)</f>
        <v>3.4952733512725915</v>
      </c>
      <c r="N254" s="158"/>
      <c r="P254" s="230" t="str">
        <f t="shared" si="14"/>
        <v>2^1kap - zonder koeling TOjuli 3,51 - met buitenzonwering op West Excl deuren</v>
      </c>
    </row>
    <row r="255" spans="2:16" x14ac:dyDescent="0.3">
      <c r="B255" s="72">
        <v>4</v>
      </c>
      <c r="C255" s="87">
        <f>VOrgineel4!C374/(VOrgineel4!C$13+0.000000000001)</f>
        <v>3.4952733512725915</v>
      </c>
      <c r="N255" s="158"/>
      <c r="P255" s="230" t="str">
        <f t="shared" si="14"/>
        <v>2^1kap - zonder koeling TOjuli 3,51 - met buitenzonwering op West incl deuren binnenzonwering</v>
      </c>
    </row>
    <row r="256" spans="2:16" x14ac:dyDescent="0.3">
      <c r="B256" s="111" t="s">
        <v>390</v>
      </c>
      <c r="C256" s="206">
        <v>0</v>
      </c>
      <c r="N256" s="158" t="s">
        <v>165</v>
      </c>
    </row>
    <row r="257" spans="1:16" x14ac:dyDescent="0.3">
      <c r="B257" s="111" t="s">
        <v>391</v>
      </c>
      <c r="C257" s="206"/>
      <c r="N257" s="158"/>
    </row>
    <row r="258" spans="1:16" x14ac:dyDescent="0.3">
      <c r="B258" s="72"/>
      <c r="C258" s="70"/>
      <c r="D258" s="70"/>
      <c r="E258" s="70"/>
      <c r="F258" s="70" t="s">
        <v>298</v>
      </c>
      <c r="G258" s="70"/>
      <c r="H258" s="70"/>
      <c r="I258" s="70"/>
      <c r="J258" s="70"/>
      <c r="K258" s="70"/>
      <c r="L258" s="70"/>
      <c r="M258" s="70"/>
      <c r="N258" s="214"/>
    </row>
    <row r="263" spans="1:16" ht="28.8" x14ac:dyDescent="0.55000000000000004">
      <c r="A263" s="108" t="s">
        <v>281</v>
      </c>
      <c r="B263" s="16"/>
      <c r="C263" s="71" t="str">
        <f>C34&amp;" &amp; warmtapwater"</f>
        <v>Kengetallen installaties &amp; warmtapwater</v>
      </c>
      <c r="D263" s="16"/>
      <c r="E263" s="16"/>
      <c r="F263" s="16"/>
      <c r="G263" s="16"/>
      <c r="H263" s="16"/>
      <c r="I263" s="16"/>
      <c r="J263" s="16"/>
      <c r="K263" s="16"/>
      <c r="L263" s="16"/>
      <c r="M263" s="18" t="s">
        <v>461</v>
      </c>
      <c r="N263" s="185"/>
    </row>
    <row r="264" spans="1:16" x14ac:dyDescent="0.3">
      <c r="B264" s="16"/>
      <c r="C264" s="16"/>
      <c r="D264" s="16"/>
      <c r="E264" s="16"/>
      <c r="F264" s="16"/>
      <c r="G264" s="16"/>
      <c r="H264" s="16"/>
      <c r="I264" s="16"/>
      <c r="J264" s="16"/>
      <c r="K264" s="16"/>
      <c r="L264" s="16"/>
      <c r="M264" s="16" t="s">
        <v>467</v>
      </c>
      <c r="N264" s="185"/>
    </row>
    <row r="266" spans="1:16" x14ac:dyDescent="0.3">
      <c r="B266"/>
    </row>
    <row r="267" spans="1:16" x14ac:dyDescent="0.3">
      <c r="B267" s="72"/>
      <c r="C267" s="2" t="s">
        <v>409</v>
      </c>
    </row>
    <row r="268" spans="1:16" x14ac:dyDescent="0.3">
      <c r="B268" s="72" t="s">
        <v>247</v>
      </c>
      <c r="C268" s="2" t="s">
        <v>410</v>
      </c>
      <c r="D268" s="113" t="str">
        <f>N273&amp;" "</f>
        <v xml:space="preserve">(-) </v>
      </c>
      <c r="P268" s="230" t="s">
        <v>821</v>
      </c>
    </row>
    <row r="269" spans="1:16" x14ac:dyDescent="0.3">
      <c r="B269" s="72">
        <v>1</v>
      </c>
      <c r="C269" s="74">
        <f>VOrgineel1!C57/(VOrgineel1!C56+0.000000000001)</f>
        <v>4.7304094919662685</v>
      </c>
      <c r="P269" s="230" t="str">
        <f>F6</f>
        <v>2^1kap-met koeling</v>
      </c>
    </row>
    <row r="270" spans="1:16" x14ac:dyDescent="0.3">
      <c r="B270" s="72">
        <v>2</v>
      </c>
      <c r="C270" s="74">
        <f>VOrgineel2!C57/(VOrgineel2!C56+0.000000000001)</f>
        <v>4.7304094919662685</v>
      </c>
      <c r="P270" s="230" t="str">
        <f>H6</f>
        <v>2^1kap - zonder koeling TOjuli 3,51</v>
      </c>
    </row>
    <row r="271" spans="1:16" x14ac:dyDescent="0.3">
      <c r="B271" s="72">
        <v>3</v>
      </c>
      <c r="C271" s="74">
        <f>VOrgineel3!C57/(VOrgineel3!C56+0.000000000001)</f>
        <v>4.6755750767746633</v>
      </c>
      <c r="P271" s="230" t="str">
        <f>J6</f>
        <v>2^1kap - zonder koeling TOjuli 3,51 - met buitenzonwering op West Excl deuren</v>
      </c>
    </row>
    <row r="272" spans="1:16" x14ac:dyDescent="0.3">
      <c r="B272" s="72">
        <v>4</v>
      </c>
      <c r="C272" s="74">
        <f>VOrgineel4!C57/(VOrgineel4!C56+0.000000000001)</f>
        <v>4.6736985856581681</v>
      </c>
      <c r="P272" s="230" t="str">
        <f>L6</f>
        <v>2^1kap - zonder koeling TOjuli 3,51 - met buitenzonwering op West incl deuren binnenzonwering</v>
      </c>
    </row>
    <row r="273" spans="2:16" x14ac:dyDescent="0.3">
      <c r="B273" s="111" t="s">
        <v>390</v>
      </c>
      <c r="C273" s="206">
        <v>0</v>
      </c>
      <c r="N273" s="147" t="s">
        <v>318</v>
      </c>
    </row>
    <row r="274" spans="2:16" x14ac:dyDescent="0.3">
      <c r="B274" s="111" t="s">
        <v>391</v>
      </c>
      <c r="C274" s="206"/>
      <c r="N274" s="148" t="s">
        <v>293</v>
      </c>
    </row>
    <row r="275" spans="2:16" x14ac:dyDescent="0.3">
      <c r="B275" s="72"/>
      <c r="C275" s="79"/>
      <c r="D275" s="70"/>
      <c r="E275" s="70"/>
      <c r="F275" s="70" t="s">
        <v>253</v>
      </c>
      <c r="G275" s="70"/>
      <c r="H275" s="70"/>
      <c r="I275" s="70"/>
      <c r="J275" s="70"/>
      <c r="K275" s="70"/>
      <c r="L275" s="70"/>
      <c r="M275" s="70"/>
    </row>
    <row r="276" spans="2:16" x14ac:dyDescent="0.3">
      <c r="C276" s="78"/>
    </row>
    <row r="277" spans="2:16" x14ac:dyDescent="0.3">
      <c r="B277"/>
      <c r="C277" s="78"/>
    </row>
    <row r="278" spans="2:16" x14ac:dyDescent="0.3">
      <c r="B278" s="72"/>
      <c r="C278" s="2" t="s">
        <v>411</v>
      </c>
    </row>
    <row r="279" spans="2:16" x14ac:dyDescent="0.3">
      <c r="B279" s="72" t="s">
        <v>247</v>
      </c>
      <c r="C279" s="78" t="s">
        <v>410</v>
      </c>
      <c r="D279" s="113" t="str">
        <f>N284&amp;" "</f>
        <v xml:space="preserve">(-) </v>
      </c>
      <c r="P279" s="230" t="s">
        <v>821</v>
      </c>
    </row>
    <row r="280" spans="2:16" x14ac:dyDescent="0.3">
      <c r="B280" s="72">
        <v>1</v>
      </c>
      <c r="C280" s="74">
        <f>VOrgineel1!C85/(VOrgineel1!C84+0.000000000001)</f>
        <v>2.3399999999999959</v>
      </c>
      <c r="P280" s="230" t="str">
        <f>P269</f>
        <v>2^1kap-met koeling</v>
      </c>
    </row>
    <row r="281" spans="2:16" x14ac:dyDescent="0.3">
      <c r="B281" s="72">
        <v>2</v>
      </c>
      <c r="C281" s="74">
        <f>VOrgineel2!C85/(VOrgineel2!C84+0.000000000001)</f>
        <v>2.3399999999999959</v>
      </c>
      <c r="P281" s="230" t="str">
        <f t="shared" ref="P281:P283" si="15">P270</f>
        <v>2^1kap - zonder koeling TOjuli 3,51</v>
      </c>
    </row>
    <row r="282" spans="2:16" x14ac:dyDescent="0.3">
      <c r="B282" s="72">
        <v>3</v>
      </c>
      <c r="C282" s="74">
        <f>VOrgineel3!C85/(VOrgineel3!C84+0.000000000001)</f>
        <v>2.3399999999999959</v>
      </c>
      <c r="P282" s="230" t="str">
        <f t="shared" si="15"/>
        <v>2^1kap - zonder koeling TOjuli 3,51 - met buitenzonwering op West Excl deuren</v>
      </c>
    </row>
    <row r="283" spans="2:16" x14ac:dyDescent="0.3">
      <c r="B283" s="72">
        <v>4</v>
      </c>
      <c r="C283" s="74">
        <f>VOrgineel4!C85/(VOrgineel4!C84+0.000000000001)</f>
        <v>2.3399999999999959</v>
      </c>
      <c r="P283" s="230" t="str">
        <f t="shared" si="15"/>
        <v>2^1kap - zonder koeling TOjuli 3,51 - met buitenzonwering op West incl deuren binnenzonwering</v>
      </c>
    </row>
    <row r="284" spans="2:16" x14ac:dyDescent="0.3">
      <c r="B284" s="111" t="s">
        <v>390</v>
      </c>
      <c r="C284" s="206">
        <v>0</v>
      </c>
      <c r="N284" s="157" t="s">
        <v>318</v>
      </c>
    </row>
    <row r="285" spans="2:16" x14ac:dyDescent="0.3">
      <c r="B285" s="111" t="s">
        <v>391</v>
      </c>
      <c r="C285" s="206"/>
      <c r="N285" s="149" t="s">
        <v>293</v>
      </c>
    </row>
    <row r="286" spans="2:16" x14ac:dyDescent="0.3">
      <c r="B286" s="72"/>
      <c r="C286" s="70"/>
      <c r="D286" s="70"/>
      <c r="E286" s="70"/>
      <c r="F286" s="70" t="s">
        <v>254</v>
      </c>
      <c r="G286" s="70"/>
      <c r="H286" s="70"/>
      <c r="I286" s="70"/>
      <c r="J286" s="70"/>
      <c r="K286" s="70"/>
      <c r="L286" s="70"/>
      <c r="M286" s="70"/>
    </row>
    <row r="288" spans="2:16" x14ac:dyDescent="0.3">
      <c r="B288"/>
    </row>
    <row r="289" spans="2:16" x14ac:dyDescent="0.3">
      <c r="B289" s="72"/>
      <c r="C289" s="2" t="s">
        <v>412</v>
      </c>
    </row>
    <row r="290" spans="2:16" x14ac:dyDescent="0.3">
      <c r="B290" s="72" t="s">
        <v>247</v>
      </c>
      <c r="C290" s="2" t="s">
        <v>413</v>
      </c>
      <c r="D290" s="113" t="str">
        <f>N295&amp;" "</f>
        <v xml:space="preserve">kWh/m2 </v>
      </c>
      <c r="P290" s="230" t="s">
        <v>821</v>
      </c>
    </row>
    <row r="291" spans="2:16" x14ac:dyDescent="0.3">
      <c r="B291" s="72">
        <v>1</v>
      </c>
      <c r="C291" s="74">
        <f>(VOrgineel1!C91+VOrgineel1!C92+VOrgineel1!C93)/(VOrgineel1!C13+0.000000000001)</f>
        <v>4.6397681159419726</v>
      </c>
      <c r="P291" s="230" t="str">
        <f>P280</f>
        <v>2^1kap-met koeling</v>
      </c>
    </row>
    <row r="292" spans="2:16" x14ac:dyDescent="0.3">
      <c r="B292" s="72">
        <v>2</v>
      </c>
      <c r="C292" s="74">
        <f>(VOrgineel2!C92+VOrgineel2!C93+VOrgineel2!C91)/(VOrgineel2!C13+0.000000000001)</f>
        <v>4.6397681159419726</v>
      </c>
      <c r="P292" s="230" t="str">
        <f t="shared" ref="P292:P294" si="16">P281</f>
        <v>2^1kap - zonder koeling TOjuli 3,51</v>
      </c>
    </row>
    <row r="293" spans="2:16" x14ac:dyDescent="0.3">
      <c r="B293" s="72">
        <v>3</v>
      </c>
      <c r="C293" s="74">
        <f>(VOrgineel3!C91+VOrgineel3!C92+VOrgineel3!C93)/(VOrgineel3!C13+0.000000000001)</f>
        <v>4.6397681159419726</v>
      </c>
      <c r="P293" s="230" t="str">
        <f t="shared" si="16"/>
        <v>2^1kap - zonder koeling TOjuli 3,51 - met buitenzonwering op West Excl deuren</v>
      </c>
    </row>
    <row r="294" spans="2:16" x14ac:dyDescent="0.3">
      <c r="B294" s="72">
        <v>4</v>
      </c>
      <c r="C294" s="74">
        <f>(VOrgineel4!C91+VOrgineel4!C92+VOrgineel4!C93)/(VOrgineel4!C13+0.000000000001)</f>
        <v>4.6397681159419726</v>
      </c>
      <c r="P294" s="230" t="str">
        <f t="shared" si="16"/>
        <v>2^1kap - zonder koeling TOjuli 3,51 - met buitenzonwering op West incl deuren binnenzonwering</v>
      </c>
    </row>
    <row r="295" spans="2:16" x14ac:dyDescent="0.3">
      <c r="B295" s="111" t="s">
        <v>390</v>
      </c>
      <c r="C295" s="206">
        <v>0</v>
      </c>
      <c r="N295" s="159" t="s">
        <v>165</v>
      </c>
    </row>
    <row r="296" spans="2:16" x14ac:dyDescent="0.3">
      <c r="B296" s="111" t="s">
        <v>391</v>
      </c>
      <c r="C296" s="206"/>
    </row>
    <row r="297" spans="2:16" x14ac:dyDescent="0.3">
      <c r="B297" s="72"/>
      <c r="C297" s="70"/>
      <c r="D297" s="70"/>
      <c r="E297" s="70"/>
      <c r="F297" s="70" t="s">
        <v>327</v>
      </c>
      <c r="G297" s="70"/>
      <c r="H297" s="70"/>
      <c r="I297" s="70"/>
      <c r="J297" s="70"/>
      <c r="K297" s="70"/>
      <c r="L297" s="70"/>
      <c r="M297" s="70"/>
    </row>
    <row r="299" spans="2:16" x14ac:dyDescent="0.3">
      <c r="B299"/>
    </row>
    <row r="300" spans="2:16" x14ac:dyDescent="0.3">
      <c r="B300" s="72"/>
      <c r="C300" s="9" t="s">
        <v>411</v>
      </c>
    </row>
    <row r="301" spans="2:16" x14ac:dyDescent="0.3">
      <c r="B301" s="72" t="s">
        <v>247</v>
      </c>
      <c r="C301" s="9" t="s">
        <v>398</v>
      </c>
      <c r="D301" s="113" t="str">
        <f>N306&amp;" "&amp;N307</f>
        <v xml:space="preserve">kWh/m2 </v>
      </c>
      <c r="P301" s="230" t="s">
        <v>821</v>
      </c>
    </row>
    <row r="302" spans="2:16" x14ac:dyDescent="0.3">
      <c r="B302" s="72">
        <v>1</v>
      </c>
      <c r="C302" s="89">
        <f>VOrgineel1!C88/(VOrgineel1!C13+0.000000000001)</f>
        <v>13.013983739837347</v>
      </c>
      <c r="P302" s="230" t="str">
        <f>P291</f>
        <v>2^1kap-met koeling</v>
      </c>
    </row>
    <row r="303" spans="2:16" x14ac:dyDescent="0.3">
      <c r="B303" s="72">
        <v>2</v>
      </c>
      <c r="C303" s="89">
        <f>VOrgineel2!C88/(VOrgineel2!C13+0.000000000001)</f>
        <v>13.013983739837347</v>
      </c>
      <c r="P303" s="230" t="str">
        <f t="shared" ref="P303:P305" si="17">P292</f>
        <v>2^1kap - zonder koeling TOjuli 3,51</v>
      </c>
    </row>
    <row r="304" spans="2:16" x14ac:dyDescent="0.3">
      <c r="B304" s="72">
        <v>3</v>
      </c>
      <c r="C304" s="89">
        <f>VOrgineel3!C88/(VOrgineel3!C13+0.000000000001)</f>
        <v>13.013983739837347</v>
      </c>
      <c r="P304" s="230" t="str">
        <f t="shared" si="17"/>
        <v>2^1kap - zonder koeling TOjuli 3,51 - met buitenzonwering op West Excl deuren</v>
      </c>
    </row>
    <row r="305" spans="2:16" x14ac:dyDescent="0.3">
      <c r="B305" s="72">
        <v>4</v>
      </c>
      <c r="C305" s="89">
        <f>VOrgineel4!C88/(VOrgineel4!C13+0.000000000001)</f>
        <v>13.013983739837347</v>
      </c>
      <c r="P305" s="230" t="str">
        <f t="shared" si="17"/>
        <v>2^1kap - zonder koeling TOjuli 3,51 - met buitenzonwering op West incl deuren binnenzonwering</v>
      </c>
    </row>
    <row r="306" spans="2:16" x14ac:dyDescent="0.3">
      <c r="B306" s="111" t="s">
        <v>390</v>
      </c>
      <c r="C306" s="206">
        <v>0</v>
      </c>
      <c r="N306" s="157" t="s">
        <v>165</v>
      </c>
    </row>
    <row r="307" spans="2:16" x14ac:dyDescent="0.3">
      <c r="B307" s="111" t="s">
        <v>391</v>
      </c>
      <c r="C307" s="206"/>
    </row>
    <row r="308" spans="2:16" x14ac:dyDescent="0.3">
      <c r="B308" s="72"/>
      <c r="C308" s="70"/>
      <c r="D308" s="70"/>
      <c r="E308" s="70"/>
      <c r="F308" s="70" t="s">
        <v>296</v>
      </c>
      <c r="G308" s="70"/>
      <c r="H308" s="70"/>
      <c r="I308" s="70"/>
      <c r="J308" s="70"/>
      <c r="K308" s="70"/>
      <c r="L308" s="70"/>
      <c r="M308" s="70"/>
    </row>
    <row r="310" spans="2:16" x14ac:dyDescent="0.3">
      <c r="B310"/>
      <c r="C310" s="9"/>
    </row>
    <row r="311" spans="2:16" x14ac:dyDescent="0.3">
      <c r="B311" s="72"/>
      <c r="C311" s="9" t="s">
        <v>414</v>
      </c>
    </row>
    <row r="312" spans="2:16" x14ac:dyDescent="0.3">
      <c r="B312" s="72" t="s">
        <v>247</v>
      </c>
      <c r="C312" s="9" t="s">
        <v>413</v>
      </c>
      <c r="D312" s="113" t="str">
        <f>N317&amp;" "&amp;N318</f>
        <v>kWh/m2 niet primair</v>
      </c>
      <c r="P312" s="230" t="s">
        <v>821</v>
      </c>
    </row>
    <row r="313" spans="2:16" x14ac:dyDescent="0.3">
      <c r="B313" s="72">
        <v>1</v>
      </c>
      <c r="C313" s="89">
        <f>VOrgineel1!C45/(VOrgineel1!C$13+0.000000000001)</f>
        <v>2.3828055264812993</v>
      </c>
      <c r="P313" s="230" t="str">
        <f>P302</f>
        <v>2^1kap-met koeling</v>
      </c>
    </row>
    <row r="314" spans="2:16" x14ac:dyDescent="0.3">
      <c r="B314" s="72">
        <v>2</v>
      </c>
      <c r="C314" s="89">
        <f>VOrgineel2!C45/(VOrgineel2!C$13+0.000000000001)</f>
        <v>2.3828055264812993</v>
      </c>
      <c r="P314" s="230" t="str">
        <f t="shared" ref="P314:P316" si="18">P303</f>
        <v>2^1kap - zonder koeling TOjuli 3,51</v>
      </c>
    </row>
    <row r="315" spans="2:16" x14ac:dyDescent="0.3">
      <c r="B315" s="72">
        <v>3</v>
      </c>
      <c r="C315" s="89">
        <f>VOrgineel3!C45/(VOrgineel3!C$13+0.000000000001)</f>
        <v>2.3828055264812993</v>
      </c>
      <c r="P315" s="230" t="str">
        <f t="shared" si="18"/>
        <v>2^1kap - zonder koeling TOjuli 3,51 - met buitenzonwering op West Excl deuren</v>
      </c>
    </row>
    <row r="316" spans="2:16" x14ac:dyDescent="0.3">
      <c r="B316" s="72">
        <v>4</v>
      </c>
      <c r="C316" s="89">
        <f>VOrgineel4!C45/(VOrgineel4!C$13+0.000000000001)</f>
        <v>2.3828055264812993</v>
      </c>
      <c r="P316" s="230" t="str">
        <f t="shared" si="18"/>
        <v>2^1kap - zonder koeling TOjuli 3,51 - met buitenzonwering op West incl deuren binnenzonwering</v>
      </c>
    </row>
    <row r="317" spans="2:16" x14ac:dyDescent="0.3">
      <c r="B317" s="111" t="s">
        <v>390</v>
      </c>
      <c r="C317" s="206">
        <v>0</v>
      </c>
      <c r="N317" s="158" t="s">
        <v>165</v>
      </c>
    </row>
    <row r="318" spans="2:16" x14ac:dyDescent="0.3">
      <c r="B318" s="111" t="s">
        <v>391</v>
      </c>
      <c r="C318" s="206"/>
      <c r="N318" s="157" t="s">
        <v>289</v>
      </c>
    </row>
    <row r="319" spans="2:16" x14ac:dyDescent="0.3">
      <c r="B319" s="72"/>
      <c r="C319" s="70"/>
      <c r="D319" s="70"/>
      <c r="E319" s="70"/>
      <c r="F319" s="70" t="s">
        <v>328</v>
      </c>
      <c r="G319" s="70"/>
      <c r="H319" s="70"/>
      <c r="I319" s="70"/>
      <c r="J319" s="70"/>
      <c r="K319" s="70"/>
      <c r="L319" s="70"/>
      <c r="M319" s="70"/>
    </row>
    <row r="321" spans="1:16" x14ac:dyDescent="0.3">
      <c r="B321"/>
    </row>
    <row r="322" spans="1:16" x14ac:dyDescent="0.3">
      <c r="B322" s="72"/>
      <c r="C322" s="2" t="s">
        <v>415</v>
      </c>
    </row>
    <row r="323" spans="1:16" x14ac:dyDescent="0.3">
      <c r="B323" s="72" t="s">
        <v>247</v>
      </c>
      <c r="C323" s="2" t="s">
        <v>372</v>
      </c>
      <c r="D323" s="113" t="str">
        <f>N328&amp;" "&amp;N329</f>
        <v>(-) PEF factor 0 is "niet geldig"</v>
      </c>
      <c r="P323" s="230" t="s">
        <v>821</v>
      </c>
    </row>
    <row r="324" spans="1:16" x14ac:dyDescent="0.3">
      <c r="B324" s="72">
        <v>1</v>
      </c>
      <c r="C324" s="78">
        <f>ProjectData!D63</f>
        <v>0.68965517241379293</v>
      </c>
      <c r="P324" s="230" t="str">
        <f>P313</f>
        <v>2^1kap-met koeling</v>
      </c>
    </row>
    <row r="325" spans="1:16" x14ac:dyDescent="0.3">
      <c r="B325" s="72">
        <v>2</v>
      </c>
      <c r="C325" s="78">
        <f>ProjectData!E63</f>
        <v>0.68965517241379271</v>
      </c>
      <c r="P325" s="230" t="str">
        <f t="shared" ref="P325:P327" si="19">P314</f>
        <v>2^1kap - zonder koeling TOjuli 3,51</v>
      </c>
    </row>
    <row r="326" spans="1:16" x14ac:dyDescent="0.3">
      <c r="B326" s="72">
        <v>3</v>
      </c>
      <c r="C326" s="78">
        <f>ProjectData!F63</f>
        <v>0.68965517241379237</v>
      </c>
      <c r="P326" s="230" t="str">
        <f t="shared" si="19"/>
        <v>2^1kap - zonder koeling TOjuli 3,51 - met buitenzonwering op West Excl deuren</v>
      </c>
    </row>
    <row r="327" spans="1:16" x14ac:dyDescent="0.3">
      <c r="B327" s="72">
        <v>4</v>
      </c>
      <c r="C327" s="78">
        <f>ProjectData!G63</f>
        <v>0.68965517241379248</v>
      </c>
      <c r="P327" s="230" t="str">
        <f t="shared" si="19"/>
        <v>2^1kap - zonder koeling TOjuli 3,51 - met buitenzonwering op West incl deuren binnenzonwering</v>
      </c>
    </row>
    <row r="328" spans="1:16" x14ac:dyDescent="0.3">
      <c r="B328" s="111" t="s">
        <v>390</v>
      </c>
      <c r="C328" s="216">
        <v>0</v>
      </c>
      <c r="N328" s="157" t="s">
        <v>318</v>
      </c>
    </row>
    <row r="329" spans="1:16" x14ac:dyDescent="0.3">
      <c r="B329" s="111" t="s">
        <v>391</v>
      </c>
      <c r="C329" s="216">
        <v>1</v>
      </c>
      <c r="N329" s="149" t="s">
        <v>675</v>
      </c>
    </row>
    <row r="330" spans="1:16" x14ac:dyDescent="0.3">
      <c r="B330" s="72"/>
      <c r="C330" s="70"/>
      <c r="D330" s="70"/>
      <c r="E330" s="70"/>
      <c r="F330" s="70" t="s">
        <v>292</v>
      </c>
      <c r="G330" s="70"/>
      <c r="H330" s="70"/>
      <c r="I330" s="70"/>
      <c r="J330" s="70"/>
      <c r="K330" s="70"/>
      <c r="L330" s="70"/>
      <c r="M330" s="70"/>
      <c r="N330" s="214"/>
    </row>
    <row r="335" spans="1:16" ht="28.8" x14ac:dyDescent="0.55000000000000004">
      <c r="A335" s="108" t="s">
        <v>281</v>
      </c>
      <c r="B335" s="16"/>
      <c r="C335" s="71" t="str">
        <f>G34&amp;""&amp;G35</f>
        <v>Kengetallen hernieuw-bare energie</v>
      </c>
      <c r="D335" s="16"/>
      <c r="E335" s="16"/>
      <c r="F335" s="16"/>
      <c r="G335" s="16"/>
      <c r="H335" s="16"/>
      <c r="I335" s="16"/>
      <c r="J335" s="16"/>
      <c r="K335" s="16"/>
      <c r="L335" s="16"/>
      <c r="M335" s="18" t="s">
        <v>461</v>
      </c>
      <c r="N335" s="185"/>
    </row>
    <row r="336" spans="1:16" x14ac:dyDescent="0.3">
      <c r="B336" s="16"/>
      <c r="C336" s="16"/>
      <c r="D336" s="16"/>
      <c r="E336" s="16"/>
      <c r="F336" s="16"/>
      <c r="G336" s="16"/>
      <c r="H336" s="16"/>
      <c r="I336" s="16"/>
      <c r="J336" s="16"/>
      <c r="K336" s="16"/>
      <c r="L336" s="16"/>
      <c r="M336" s="16" t="s">
        <v>468</v>
      </c>
      <c r="N336" s="185"/>
    </row>
    <row r="338" spans="2:16" x14ac:dyDescent="0.3">
      <c r="B338"/>
    </row>
    <row r="339" spans="2:16" x14ac:dyDescent="0.3">
      <c r="B339" s="72"/>
      <c r="C339" s="2" t="s">
        <v>416</v>
      </c>
    </row>
    <row r="340" spans="2:16" x14ac:dyDescent="0.3">
      <c r="B340" s="72" t="s">
        <v>247</v>
      </c>
      <c r="C340" s="2" t="s">
        <v>417</v>
      </c>
      <c r="D340" s="113" t="str">
        <f>N345&amp;" "&amp;N346</f>
        <v xml:space="preserve">kWh/m2 </v>
      </c>
      <c r="P340" s="230" t="s">
        <v>821</v>
      </c>
    </row>
    <row r="341" spans="2:16" x14ac:dyDescent="0.3">
      <c r="B341" s="72">
        <v>1</v>
      </c>
      <c r="C341" s="74">
        <f>VOrgineel1!C12/(VOrgineel1!C13+0.000000000001)</f>
        <v>34.93153177481112</v>
      </c>
      <c r="P341" s="230" t="str">
        <f>F6</f>
        <v>2^1kap-met koeling</v>
      </c>
    </row>
    <row r="342" spans="2:16" x14ac:dyDescent="0.3">
      <c r="B342" s="72">
        <v>2</v>
      </c>
      <c r="C342" s="74">
        <f>VOrgineel2!C12/(VOrgineel2!C13+0.000000000001)</f>
        <v>34.93153177481112</v>
      </c>
      <c r="P342" s="230" t="str">
        <f>H6</f>
        <v>2^1kap - zonder koeling TOjuli 3,51</v>
      </c>
    </row>
    <row r="343" spans="2:16" x14ac:dyDescent="0.3">
      <c r="B343" s="72">
        <v>3</v>
      </c>
      <c r="C343" s="74">
        <f>VOrgineel3!C12/(VOrgineel3!C13+0.000000000001)</f>
        <v>35.482293030198555</v>
      </c>
      <c r="P343" s="230" t="str">
        <f>J6</f>
        <v>2^1kap - zonder koeling TOjuli 3,51 - met buitenzonwering op West Excl deuren</v>
      </c>
    </row>
    <row r="344" spans="2:16" x14ac:dyDescent="0.3">
      <c r="B344" s="72">
        <v>4</v>
      </c>
      <c r="C344" s="74">
        <f>VOrgineel4!C12/(VOrgineel4!C13+0.000000000001)</f>
        <v>35.599881595581685</v>
      </c>
      <c r="P344" s="230" t="str">
        <f>L6</f>
        <v>2^1kap - zonder koeling TOjuli 3,51 - met buitenzonwering op West incl deuren binnenzonwering</v>
      </c>
    </row>
    <row r="345" spans="2:16" x14ac:dyDescent="0.3">
      <c r="B345" s="111" t="s">
        <v>390</v>
      </c>
      <c r="C345" s="206">
        <v>0</v>
      </c>
      <c r="N345" s="147" t="s">
        <v>165</v>
      </c>
    </row>
    <row r="346" spans="2:16" x14ac:dyDescent="0.3">
      <c r="B346" s="111" t="s">
        <v>391</v>
      </c>
      <c r="C346" s="206"/>
    </row>
    <row r="347" spans="2:16" x14ac:dyDescent="0.3">
      <c r="B347" s="72"/>
      <c r="C347" s="79"/>
      <c r="D347" s="70"/>
      <c r="E347" s="70"/>
      <c r="F347" s="70" t="str">
        <f>C340</f>
        <v>zon</v>
      </c>
      <c r="G347" s="70"/>
      <c r="H347" s="70"/>
      <c r="I347" s="70"/>
      <c r="J347" s="70"/>
      <c r="K347" s="70"/>
      <c r="L347" s="70"/>
      <c r="M347" s="70"/>
    </row>
    <row r="348" spans="2:16" x14ac:dyDescent="0.3">
      <c r="C348" s="78"/>
    </row>
    <row r="349" spans="2:16" x14ac:dyDescent="0.3">
      <c r="B349"/>
      <c r="C349" s="78"/>
    </row>
    <row r="350" spans="2:16" x14ac:dyDescent="0.3">
      <c r="B350" s="72"/>
      <c r="C350" s="2" t="s">
        <v>295</v>
      </c>
    </row>
    <row r="351" spans="2:16" x14ac:dyDescent="0.3">
      <c r="B351" s="72" t="s">
        <v>247</v>
      </c>
      <c r="C351" s="78" t="s">
        <v>418</v>
      </c>
      <c r="D351" s="113" t="str">
        <f>N356&amp;" "&amp;N357</f>
        <v xml:space="preserve">kWh/m2 </v>
      </c>
      <c r="P351" s="230" t="s">
        <v>821</v>
      </c>
    </row>
    <row r="352" spans="2:16" x14ac:dyDescent="0.3">
      <c r="B352" s="72">
        <v>1</v>
      </c>
      <c r="C352" s="74">
        <f>VOrgineel1!C53/(VOrgineel1!C13+0.000000000001)</f>
        <v>0</v>
      </c>
      <c r="P352" s="230" t="str">
        <f>P341</f>
        <v>2^1kap-met koeling</v>
      </c>
    </row>
    <row r="353" spans="2:16" x14ac:dyDescent="0.3">
      <c r="B353" s="72">
        <v>2</v>
      </c>
      <c r="C353" s="74">
        <f>VOrgineel1!C53/(VOrgineel1!C183+0.000000000001)</f>
        <v>0</v>
      </c>
      <c r="P353" s="230" t="str">
        <f t="shared" ref="P353:P355" si="20">P342</f>
        <v>2^1kap - zonder koeling TOjuli 3,51</v>
      </c>
    </row>
    <row r="354" spans="2:16" x14ac:dyDescent="0.3">
      <c r="B354" s="72">
        <v>3</v>
      </c>
      <c r="C354" s="74">
        <f>VOrgineel1!C53/(VOrgineel1!C13+0.000000000001)</f>
        <v>0</v>
      </c>
      <c r="N354" s="158"/>
      <c r="P354" s="230" t="str">
        <f t="shared" si="20"/>
        <v>2^1kap - zonder koeling TOjuli 3,51 - met buitenzonwering op West Excl deuren</v>
      </c>
    </row>
    <row r="355" spans="2:16" x14ac:dyDescent="0.3">
      <c r="B355" s="72">
        <v>4</v>
      </c>
      <c r="C355" s="74">
        <f>VOrgineel1!C53/(VOrgineel1!C13+0.000000000001)</f>
        <v>0</v>
      </c>
      <c r="N355" s="158"/>
      <c r="P355" s="230" t="str">
        <f t="shared" si="20"/>
        <v>2^1kap - zonder koeling TOjuli 3,51 - met buitenzonwering op West incl deuren binnenzonwering</v>
      </c>
    </row>
    <row r="356" spans="2:16" x14ac:dyDescent="0.3">
      <c r="B356" s="111" t="s">
        <v>390</v>
      </c>
      <c r="C356" s="206">
        <v>0</v>
      </c>
      <c r="N356" s="160" t="s">
        <v>165</v>
      </c>
    </row>
    <row r="357" spans="2:16" x14ac:dyDescent="0.3">
      <c r="B357" s="111" t="s">
        <v>391</v>
      </c>
      <c r="C357" s="206"/>
      <c r="N357" s="158"/>
    </row>
    <row r="358" spans="2:16" x14ac:dyDescent="0.3">
      <c r="B358" s="72"/>
      <c r="C358" s="79"/>
      <c r="D358" s="70"/>
      <c r="E358" s="70"/>
      <c r="F358" s="70" t="s">
        <v>295</v>
      </c>
      <c r="G358" s="70"/>
      <c r="H358" s="70"/>
      <c r="I358" s="70"/>
      <c r="J358" s="70"/>
      <c r="K358" s="70"/>
      <c r="L358" s="70"/>
      <c r="M358" s="70"/>
      <c r="N358" s="158"/>
    </row>
    <row r="359" spans="2:16" x14ac:dyDescent="0.3">
      <c r="C359" s="78"/>
      <c r="N359" s="158"/>
    </row>
    <row r="360" spans="2:16" x14ac:dyDescent="0.3">
      <c r="B360"/>
      <c r="C360" s="78"/>
      <c r="N360" s="158"/>
    </row>
    <row r="361" spans="2:16" x14ac:dyDescent="0.3">
      <c r="B361" s="72"/>
      <c r="C361" s="2" t="s">
        <v>460</v>
      </c>
      <c r="N361" s="158"/>
    </row>
    <row r="362" spans="2:16" x14ac:dyDescent="0.3">
      <c r="B362" s="72" t="s">
        <v>247</v>
      </c>
      <c r="C362" s="78" t="s">
        <v>459</v>
      </c>
      <c r="D362" s="113" t="str">
        <f>N367&amp;" "&amp;N368</f>
        <v xml:space="preserve">[-] </v>
      </c>
      <c r="N362" s="158"/>
      <c r="P362" s="230" t="s">
        <v>821</v>
      </c>
    </row>
    <row r="363" spans="2:16" x14ac:dyDescent="0.3">
      <c r="B363" s="72">
        <v>1</v>
      </c>
      <c r="C363" s="74">
        <f>VOrgineel1!C94/(VOrgineel1!C13+0.000000000001)</f>
        <v>0</v>
      </c>
      <c r="N363" s="158"/>
      <c r="P363" s="230" t="str">
        <f>P352</f>
        <v>2^1kap-met koeling</v>
      </c>
    </row>
    <row r="364" spans="2:16" x14ac:dyDescent="0.3">
      <c r="B364" s="72">
        <v>2</v>
      </c>
      <c r="C364" s="74">
        <f>VOrgineel2!C94/(VOrgineel2!C13+0.000000000001)</f>
        <v>0</v>
      </c>
      <c r="N364" s="158"/>
      <c r="P364" s="230" t="str">
        <f t="shared" ref="P364:P366" si="21">P353</f>
        <v>2^1kap - zonder koeling TOjuli 3,51</v>
      </c>
    </row>
    <row r="365" spans="2:16" x14ac:dyDescent="0.3">
      <c r="B365" s="72">
        <v>3</v>
      </c>
      <c r="C365" s="74">
        <f>VOrgineel3!C94/(VOrgineel3!C13+0.000000000001)</f>
        <v>0</v>
      </c>
      <c r="N365" s="158"/>
      <c r="P365" s="230" t="str">
        <f t="shared" si="21"/>
        <v>2^1kap - zonder koeling TOjuli 3,51 - met buitenzonwering op West Excl deuren</v>
      </c>
    </row>
    <row r="366" spans="2:16" x14ac:dyDescent="0.3">
      <c r="B366" s="72">
        <v>4</v>
      </c>
      <c r="C366" s="74">
        <f>VOrgineel4!C94/(VOrgineel4!C13+0.000000000001)</f>
        <v>0</v>
      </c>
      <c r="N366" s="158"/>
      <c r="P366" s="230" t="str">
        <f t="shared" si="21"/>
        <v>2^1kap - zonder koeling TOjuli 3,51 - met buitenzonwering op West incl deuren binnenzonwering</v>
      </c>
    </row>
    <row r="367" spans="2:16" x14ac:dyDescent="0.3">
      <c r="B367" s="111" t="s">
        <v>390</v>
      </c>
      <c r="C367" s="206">
        <v>0</v>
      </c>
      <c r="N367" s="158" t="s">
        <v>158</v>
      </c>
    </row>
    <row r="368" spans="2:16" x14ac:dyDescent="0.3">
      <c r="B368" s="111" t="s">
        <v>391</v>
      </c>
      <c r="C368" s="206"/>
      <c r="N368" s="158"/>
    </row>
    <row r="369" spans="2:16" x14ac:dyDescent="0.3">
      <c r="B369" s="72"/>
      <c r="C369" s="70"/>
      <c r="D369" s="70"/>
      <c r="E369" s="70"/>
      <c r="F369" s="70" t="s">
        <v>299</v>
      </c>
      <c r="G369" s="70"/>
      <c r="H369" s="70"/>
      <c r="I369" s="70"/>
      <c r="J369" s="70"/>
      <c r="K369" s="70"/>
      <c r="L369" s="70"/>
      <c r="M369" s="70"/>
    </row>
    <row r="371" spans="2:16" x14ac:dyDescent="0.3">
      <c r="B371"/>
    </row>
    <row r="372" spans="2:16" x14ac:dyDescent="0.3">
      <c r="B372" s="72"/>
      <c r="C372" s="204"/>
      <c r="D372" s="204"/>
      <c r="E372" s="204"/>
      <c r="F372" s="204"/>
      <c r="G372" s="204"/>
      <c r="H372" s="204"/>
      <c r="I372" s="204"/>
      <c r="J372" s="204"/>
      <c r="K372" s="204"/>
      <c r="L372" s="204"/>
      <c r="M372" s="204"/>
      <c r="N372" s="205"/>
    </row>
    <row r="373" spans="2:16" x14ac:dyDescent="0.3">
      <c r="B373" s="72" t="s">
        <v>247</v>
      </c>
      <c r="C373" s="204"/>
      <c r="D373" s="204"/>
      <c r="E373" s="204"/>
      <c r="F373" s="204"/>
      <c r="G373" s="204"/>
      <c r="H373" s="204"/>
      <c r="I373" s="204"/>
      <c r="J373" s="204"/>
      <c r="K373" s="204"/>
      <c r="L373" s="204"/>
      <c r="M373" s="204"/>
      <c r="N373" s="205"/>
      <c r="P373" s="230" t="s">
        <v>821</v>
      </c>
    </row>
    <row r="374" spans="2:16" x14ac:dyDescent="0.3">
      <c r="B374" s="72">
        <v>1</v>
      </c>
      <c r="C374" s="204"/>
      <c r="D374" s="204"/>
      <c r="E374" s="204"/>
      <c r="F374" s="204"/>
      <c r="G374" s="204"/>
      <c r="H374" s="204"/>
      <c r="I374" s="204"/>
      <c r="J374" s="204"/>
      <c r="K374" s="204"/>
      <c r="L374" s="204"/>
      <c r="M374" s="204"/>
      <c r="N374" s="205"/>
      <c r="P374" s="230" t="str">
        <f>P363</f>
        <v>2^1kap-met koeling</v>
      </c>
    </row>
    <row r="375" spans="2:16" x14ac:dyDescent="0.3">
      <c r="B375" s="72">
        <v>2</v>
      </c>
      <c r="C375" s="204"/>
      <c r="D375" s="204"/>
      <c r="E375" s="204"/>
      <c r="F375" s="204"/>
      <c r="G375" s="204"/>
      <c r="H375" s="204" t="s">
        <v>272</v>
      </c>
      <c r="I375" s="204"/>
      <c r="J375" s="204"/>
      <c r="K375" s="204"/>
      <c r="L375" s="204"/>
      <c r="M375" s="204"/>
      <c r="N375" s="205"/>
      <c r="P375" s="230" t="str">
        <f t="shared" ref="P375:P377" si="22">P364</f>
        <v>2^1kap - zonder koeling TOjuli 3,51</v>
      </c>
    </row>
    <row r="376" spans="2:16" x14ac:dyDescent="0.3">
      <c r="B376" s="72">
        <v>3</v>
      </c>
      <c r="C376" s="204"/>
      <c r="D376" s="204"/>
      <c r="E376" s="204"/>
      <c r="F376" s="204"/>
      <c r="G376" s="204"/>
      <c r="H376" s="204"/>
      <c r="I376" s="204"/>
      <c r="J376" s="204"/>
      <c r="K376" s="204"/>
      <c r="L376" s="204"/>
      <c r="M376" s="204"/>
      <c r="N376" s="205"/>
      <c r="P376" s="230" t="str">
        <f t="shared" si="22"/>
        <v>2^1kap - zonder koeling TOjuli 3,51 - met buitenzonwering op West Excl deuren</v>
      </c>
    </row>
    <row r="377" spans="2:16" x14ac:dyDescent="0.3">
      <c r="B377" s="72">
        <v>4</v>
      </c>
      <c r="C377" s="204"/>
      <c r="D377" s="204"/>
      <c r="E377" s="204"/>
      <c r="F377" s="204"/>
      <c r="G377" s="204"/>
      <c r="H377" s="204"/>
      <c r="I377" s="204"/>
      <c r="J377" s="204"/>
      <c r="K377" s="204"/>
      <c r="L377" s="204"/>
      <c r="M377" s="204"/>
      <c r="N377" s="205"/>
      <c r="P377" s="230" t="str">
        <f t="shared" si="22"/>
        <v>2^1kap - zonder koeling TOjuli 3,51 - met buitenzonwering op West incl deuren binnenzonwering</v>
      </c>
    </row>
    <row r="378" spans="2:16" x14ac:dyDescent="0.3">
      <c r="B378" s="111" t="s">
        <v>390</v>
      </c>
      <c r="C378" s="206"/>
      <c r="D378" s="204"/>
      <c r="E378" s="204"/>
      <c r="F378" s="204"/>
      <c r="G378" s="204"/>
      <c r="H378" s="204"/>
      <c r="I378" s="204"/>
      <c r="J378" s="204"/>
      <c r="K378" s="204"/>
      <c r="L378" s="204"/>
      <c r="M378" s="204"/>
      <c r="N378" s="205"/>
    </row>
    <row r="379" spans="2:16" x14ac:dyDescent="0.3">
      <c r="B379" s="111" t="s">
        <v>391</v>
      </c>
      <c r="C379" s="206"/>
      <c r="D379" s="204"/>
      <c r="E379" s="204"/>
      <c r="F379" s="204"/>
      <c r="G379" s="204"/>
      <c r="H379" s="204"/>
      <c r="I379" s="204"/>
      <c r="J379" s="204"/>
      <c r="K379" s="204"/>
      <c r="L379" s="204"/>
      <c r="M379" s="204"/>
      <c r="N379" s="205"/>
    </row>
    <row r="380" spans="2:16" x14ac:dyDescent="0.3">
      <c r="B380" s="72"/>
      <c r="C380" s="70"/>
      <c r="D380" s="70"/>
      <c r="E380" s="70"/>
      <c r="F380" s="70"/>
      <c r="G380" s="70"/>
      <c r="H380" s="70"/>
      <c r="I380" s="70"/>
      <c r="J380" s="70"/>
      <c r="K380" s="70"/>
      <c r="L380" s="70"/>
      <c r="M380" s="70"/>
    </row>
    <row r="382" spans="2:16" x14ac:dyDescent="0.3">
      <c r="B382"/>
    </row>
    <row r="383" spans="2:16" x14ac:dyDescent="0.3">
      <c r="B383" s="72"/>
      <c r="C383" s="204"/>
      <c r="D383" s="204"/>
      <c r="E383" s="204"/>
      <c r="F383" s="204"/>
      <c r="G383" s="204"/>
      <c r="H383" s="204"/>
      <c r="I383" s="204"/>
      <c r="J383" s="204"/>
      <c r="K383" s="204"/>
      <c r="L383" s="204"/>
      <c r="M383" s="204"/>
      <c r="N383" s="205"/>
    </row>
    <row r="384" spans="2:16" x14ac:dyDescent="0.3">
      <c r="B384" s="72" t="s">
        <v>247</v>
      </c>
      <c r="C384" s="204"/>
      <c r="D384" s="204"/>
      <c r="E384" s="204"/>
      <c r="F384" s="204"/>
      <c r="G384" s="204"/>
      <c r="H384" s="204"/>
      <c r="I384" s="204"/>
      <c r="J384" s="204"/>
      <c r="K384" s="204"/>
      <c r="L384" s="204"/>
      <c r="M384" s="204"/>
      <c r="N384" s="205"/>
      <c r="P384" s="230" t="s">
        <v>821</v>
      </c>
    </row>
    <row r="385" spans="2:16" x14ac:dyDescent="0.3">
      <c r="B385" s="72">
        <v>1</v>
      </c>
      <c r="C385" s="204"/>
      <c r="D385" s="204"/>
      <c r="E385" s="204"/>
      <c r="F385" s="204"/>
      <c r="G385" s="204"/>
      <c r="H385" s="204"/>
      <c r="I385" s="204"/>
      <c r="J385" s="204"/>
      <c r="K385" s="204"/>
      <c r="L385" s="204"/>
      <c r="M385" s="204"/>
      <c r="N385" s="205"/>
      <c r="P385" s="230" t="str">
        <f>P374</f>
        <v>2^1kap-met koeling</v>
      </c>
    </row>
    <row r="386" spans="2:16" x14ac:dyDescent="0.3">
      <c r="B386" s="72">
        <v>2</v>
      </c>
      <c r="C386" s="204"/>
      <c r="D386" s="204"/>
      <c r="E386" s="204"/>
      <c r="F386" s="204"/>
      <c r="G386" s="204"/>
      <c r="H386" s="204" t="s">
        <v>272</v>
      </c>
      <c r="I386" s="204"/>
      <c r="J386" s="204"/>
      <c r="K386" s="204"/>
      <c r="L386" s="204"/>
      <c r="M386" s="204"/>
      <c r="N386" s="205"/>
      <c r="P386" s="230" t="str">
        <f t="shared" ref="P386:P388" si="23">P375</f>
        <v>2^1kap - zonder koeling TOjuli 3,51</v>
      </c>
    </row>
    <row r="387" spans="2:16" x14ac:dyDescent="0.3">
      <c r="B387" s="72">
        <v>3</v>
      </c>
      <c r="C387" s="204"/>
      <c r="D387" s="204"/>
      <c r="E387" s="204"/>
      <c r="F387" s="204"/>
      <c r="G387" s="204"/>
      <c r="H387" s="204"/>
      <c r="I387" s="204"/>
      <c r="J387" s="204"/>
      <c r="K387" s="204"/>
      <c r="L387" s="204"/>
      <c r="M387" s="204"/>
      <c r="N387" s="205"/>
      <c r="P387" s="230" t="str">
        <f t="shared" si="23"/>
        <v>2^1kap - zonder koeling TOjuli 3,51 - met buitenzonwering op West Excl deuren</v>
      </c>
    </row>
    <row r="388" spans="2:16" x14ac:dyDescent="0.3">
      <c r="B388" s="72">
        <v>4</v>
      </c>
      <c r="C388" s="204"/>
      <c r="D388" s="204"/>
      <c r="E388" s="204"/>
      <c r="F388" s="204"/>
      <c r="G388" s="204"/>
      <c r="H388" s="204"/>
      <c r="I388" s="204"/>
      <c r="J388" s="204"/>
      <c r="K388" s="204"/>
      <c r="L388" s="204"/>
      <c r="M388" s="204"/>
      <c r="N388" s="205"/>
      <c r="P388" s="230" t="str">
        <f t="shared" si="23"/>
        <v>2^1kap - zonder koeling TOjuli 3,51 - met buitenzonwering op West incl deuren binnenzonwering</v>
      </c>
    </row>
    <row r="389" spans="2:16" x14ac:dyDescent="0.3">
      <c r="B389" s="111" t="s">
        <v>390</v>
      </c>
      <c r="C389" s="206"/>
      <c r="D389" s="204"/>
      <c r="E389" s="204"/>
      <c r="F389" s="204"/>
      <c r="G389" s="204"/>
      <c r="H389" s="204"/>
      <c r="I389" s="204"/>
      <c r="J389" s="204"/>
      <c r="K389" s="204"/>
      <c r="L389" s="204"/>
      <c r="M389" s="204"/>
      <c r="N389" s="205"/>
    </row>
    <row r="390" spans="2:16" x14ac:dyDescent="0.3">
      <c r="B390" s="111" t="s">
        <v>391</v>
      </c>
      <c r="C390" s="206"/>
      <c r="D390" s="204"/>
      <c r="E390" s="204"/>
      <c r="F390" s="204"/>
      <c r="G390" s="204"/>
      <c r="H390" s="204"/>
      <c r="I390" s="204"/>
      <c r="J390" s="204"/>
      <c r="K390" s="204"/>
      <c r="L390" s="204"/>
      <c r="M390" s="204"/>
      <c r="N390" s="205"/>
    </row>
    <row r="391" spans="2:16" x14ac:dyDescent="0.3">
      <c r="B391" s="72"/>
      <c r="C391" s="70"/>
      <c r="D391" s="70"/>
      <c r="E391" s="70"/>
      <c r="F391" s="70"/>
      <c r="G391" s="70"/>
      <c r="H391" s="70"/>
      <c r="I391" s="70"/>
      <c r="J391" s="70"/>
      <c r="K391" s="70"/>
      <c r="L391" s="70"/>
      <c r="M391" s="70"/>
    </row>
    <row r="393" spans="2:16" x14ac:dyDescent="0.3">
      <c r="B393"/>
    </row>
    <row r="394" spans="2:16" x14ac:dyDescent="0.3">
      <c r="B394" s="72"/>
      <c r="C394" s="204"/>
      <c r="D394" s="204"/>
      <c r="E394" s="204"/>
      <c r="F394" s="204"/>
      <c r="G394" s="204"/>
      <c r="H394" s="204"/>
      <c r="I394" s="204"/>
      <c r="J394" s="204"/>
      <c r="K394" s="204"/>
      <c r="L394" s="204"/>
      <c r="M394" s="204"/>
      <c r="N394" s="205"/>
    </row>
    <row r="395" spans="2:16" x14ac:dyDescent="0.3">
      <c r="B395" s="72" t="s">
        <v>247</v>
      </c>
      <c r="C395" s="204"/>
      <c r="D395" s="204"/>
      <c r="E395" s="204"/>
      <c r="F395" s="204"/>
      <c r="G395" s="204"/>
      <c r="H395" s="204"/>
      <c r="I395" s="204"/>
      <c r="J395" s="204"/>
      <c r="K395" s="204"/>
      <c r="L395" s="204"/>
      <c r="M395" s="204"/>
      <c r="N395" s="205"/>
      <c r="P395" s="230" t="s">
        <v>821</v>
      </c>
    </row>
    <row r="396" spans="2:16" x14ac:dyDescent="0.3">
      <c r="B396" s="72">
        <v>1</v>
      </c>
      <c r="C396" s="204"/>
      <c r="D396" s="204"/>
      <c r="E396" s="204"/>
      <c r="F396" s="204"/>
      <c r="G396" s="204"/>
      <c r="H396" s="204"/>
      <c r="I396" s="204"/>
      <c r="J396" s="204"/>
      <c r="K396" s="204"/>
      <c r="L396" s="204"/>
      <c r="M396" s="204"/>
      <c r="N396" s="205"/>
      <c r="P396" s="230" t="str">
        <f>P385</f>
        <v>2^1kap-met koeling</v>
      </c>
    </row>
    <row r="397" spans="2:16" x14ac:dyDescent="0.3">
      <c r="B397" s="72">
        <v>2</v>
      </c>
      <c r="C397" s="204"/>
      <c r="D397" s="204"/>
      <c r="E397" s="204"/>
      <c r="F397" s="204"/>
      <c r="G397" s="204"/>
      <c r="H397" s="204" t="s">
        <v>272</v>
      </c>
      <c r="I397" s="204"/>
      <c r="J397" s="204"/>
      <c r="K397" s="204"/>
      <c r="L397" s="204"/>
      <c r="M397" s="204"/>
      <c r="N397" s="205"/>
      <c r="P397" s="230" t="str">
        <f t="shared" ref="P397:P399" si="24">P386</f>
        <v>2^1kap - zonder koeling TOjuli 3,51</v>
      </c>
    </row>
    <row r="398" spans="2:16" x14ac:dyDescent="0.3">
      <c r="B398" s="72">
        <v>3</v>
      </c>
      <c r="C398" s="204"/>
      <c r="D398" s="204"/>
      <c r="E398" s="204"/>
      <c r="F398" s="204"/>
      <c r="G398" s="204"/>
      <c r="H398" s="204"/>
      <c r="I398" s="204"/>
      <c r="J398" s="204"/>
      <c r="K398" s="204"/>
      <c r="L398" s="204"/>
      <c r="M398" s="204"/>
      <c r="N398" s="205"/>
      <c r="P398" s="230" t="str">
        <f t="shared" si="24"/>
        <v>2^1kap - zonder koeling TOjuli 3,51 - met buitenzonwering op West Excl deuren</v>
      </c>
    </row>
    <row r="399" spans="2:16" x14ac:dyDescent="0.3">
      <c r="B399" s="72">
        <v>4</v>
      </c>
      <c r="C399" s="204"/>
      <c r="D399" s="204"/>
      <c r="E399" s="204"/>
      <c r="F399" s="204"/>
      <c r="G399" s="204"/>
      <c r="H399" s="204"/>
      <c r="I399" s="204"/>
      <c r="J399" s="204"/>
      <c r="K399" s="204"/>
      <c r="L399" s="204"/>
      <c r="M399" s="204"/>
      <c r="N399" s="205"/>
      <c r="P399" s="230" t="str">
        <f t="shared" si="24"/>
        <v>2^1kap - zonder koeling TOjuli 3,51 - met buitenzonwering op West incl deuren binnenzonwering</v>
      </c>
    </row>
    <row r="400" spans="2:16" x14ac:dyDescent="0.3">
      <c r="B400" s="111" t="s">
        <v>390</v>
      </c>
      <c r="C400" s="206"/>
      <c r="D400" s="204"/>
      <c r="E400" s="204"/>
      <c r="F400" s="204"/>
      <c r="G400" s="204"/>
      <c r="H400" s="204"/>
      <c r="I400" s="204"/>
      <c r="J400" s="204"/>
      <c r="K400" s="204"/>
      <c r="L400" s="204"/>
      <c r="M400" s="204"/>
      <c r="N400" s="205"/>
    </row>
    <row r="401" spans="1:16" x14ac:dyDescent="0.3">
      <c r="B401" s="111" t="s">
        <v>391</v>
      </c>
      <c r="C401" s="206"/>
      <c r="D401" s="204"/>
      <c r="E401" s="204"/>
      <c r="F401" s="204"/>
      <c r="G401" s="204"/>
      <c r="H401" s="204"/>
      <c r="I401" s="204"/>
      <c r="J401" s="204"/>
      <c r="K401" s="204"/>
      <c r="L401" s="204"/>
      <c r="M401" s="204"/>
      <c r="N401" s="205"/>
    </row>
    <row r="402" spans="1:16" x14ac:dyDescent="0.3">
      <c r="B402" s="72"/>
      <c r="C402" s="70"/>
      <c r="D402" s="70"/>
      <c r="E402" s="70"/>
      <c r="F402" s="70"/>
      <c r="G402" s="70"/>
      <c r="H402" s="70"/>
      <c r="I402" s="70"/>
      <c r="J402" s="70"/>
      <c r="K402" s="70"/>
      <c r="L402" s="70"/>
      <c r="M402" s="70"/>
      <c r="N402" s="214"/>
    </row>
    <row r="407" spans="1:16" ht="28.8" x14ac:dyDescent="0.55000000000000004">
      <c r="A407" s="108" t="s">
        <v>281</v>
      </c>
      <c r="B407" s="16"/>
      <c r="C407" s="71" t="s">
        <v>462</v>
      </c>
      <c r="D407" s="16"/>
      <c r="E407" s="16"/>
      <c r="F407" s="16"/>
      <c r="G407" s="16"/>
      <c r="H407" s="16"/>
      <c r="I407" s="16"/>
      <c r="J407" s="16"/>
      <c r="K407" s="16"/>
      <c r="L407" s="18"/>
      <c r="M407" s="18" t="s">
        <v>461</v>
      </c>
      <c r="N407" s="185"/>
    </row>
    <row r="408" spans="1:16" x14ac:dyDescent="0.3">
      <c r="B408" s="16"/>
      <c r="C408" s="16"/>
      <c r="D408" s="16"/>
      <c r="E408" s="16"/>
      <c r="F408" s="16"/>
      <c r="G408" s="16"/>
      <c r="H408" s="16"/>
      <c r="I408" s="16"/>
      <c r="J408" s="16"/>
      <c r="K408" s="16"/>
      <c r="L408" s="18"/>
      <c r="M408" s="16" t="s">
        <v>469</v>
      </c>
      <c r="N408" s="185"/>
    </row>
    <row r="410" spans="1:16" x14ac:dyDescent="0.3">
      <c r="B410"/>
    </row>
    <row r="411" spans="1:16" x14ac:dyDescent="0.3">
      <c r="B411" s="72"/>
      <c r="C411" s="2" t="s">
        <v>367</v>
      </c>
    </row>
    <row r="412" spans="1:16" x14ac:dyDescent="0.3">
      <c r="B412" s="72" t="s">
        <v>247</v>
      </c>
      <c r="C412" s="78" t="s">
        <v>409</v>
      </c>
      <c r="D412" s="113" t="str">
        <f>N417&amp;" "&amp;N418</f>
        <v>kWh/m2Ag niet primair</v>
      </c>
      <c r="P412" s="230" t="s">
        <v>821</v>
      </c>
    </row>
    <row r="413" spans="1:16" x14ac:dyDescent="0.3">
      <c r="B413" s="72">
        <v>1</v>
      </c>
      <c r="C413" s="74">
        <f>0.5*(VOrgineel1!C43+VOrgineel1!C44)/(VOrgineel1!C13+0.000000000001)</f>
        <v>3.3269964560718952</v>
      </c>
      <c r="P413" s="230" t="str">
        <f>F6</f>
        <v>2^1kap-met koeling</v>
      </c>
    </row>
    <row r="414" spans="1:16" x14ac:dyDescent="0.3">
      <c r="B414" s="72">
        <v>2</v>
      </c>
      <c r="C414" s="74">
        <f>0.5*(VOrgineel2!C43+VOrgineel2!C44)/(VOrgineel2!C13+0.000000000001)</f>
        <v>3.3269964560718952</v>
      </c>
      <c r="P414" s="230" t="str">
        <f>H6</f>
        <v>2^1kap - zonder koeling TOjuli 3,51</v>
      </c>
    </row>
    <row r="415" spans="1:16" x14ac:dyDescent="0.3">
      <c r="B415" s="72">
        <v>3</v>
      </c>
      <c r="C415" s="74">
        <f>0.5*(VOrgineel3!C43+VOrgineel3!C44)/(VOrgineel3!C13+0.000000000001)</f>
        <v>3.4515523481824504</v>
      </c>
      <c r="P415" s="230" t="str">
        <f>J6</f>
        <v>2^1kap - zonder koeling TOjuli 3,51 - met buitenzonwering op West Excl deuren</v>
      </c>
    </row>
    <row r="416" spans="1:16" x14ac:dyDescent="0.3">
      <c r="B416" s="72">
        <v>4</v>
      </c>
      <c r="C416" s="74">
        <f>0.5*(VOrgineel4!C43+VOrgineel4!C44)/(VOrgineel4!C13+0.000000000001)</f>
        <v>3.469319480811639</v>
      </c>
      <c r="P416" s="230" t="str">
        <f>L6</f>
        <v>2^1kap - zonder koeling TOjuli 3,51 - met buitenzonwering op West incl deuren binnenzonwering</v>
      </c>
    </row>
    <row r="417" spans="2:16" x14ac:dyDescent="0.3">
      <c r="B417" s="111" t="s">
        <v>390</v>
      </c>
      <c r="C417" s="206">
        <v>0</v>
      </c>
      <c r="N417" s="147" t="s">
        <v>167</v>
      </c>
    </row>
    <row r="418" spans="2:16" x14ac:dyDescent="0.3">
      <c r="B418" s="111" t="s">
        <v>391</v>
      </c>
      <c r="C418" s="206"/>
      <c r="N418" s="157" t="s">
        <v>289</v>
      </c>
    </row>
    <row r="419" spans="2:16" x14ac:dyDescent="0.3">
      <c r="B419" s="72"/>
      <c r="C419" s="79"/>
      <c r="D419" s="70"/>
      <c r="E419" s="70"/>
      <c r="F419" s="70" t="s">
        <v>329</v>
      </c>
      <c r="G419" s="70"/>
      <c r="H419" s="70"/>
      <c r="I419" s="70"/>
      <c r="J419" s="70"/>
      <c r="K419" s="70"/>
      <c r="L419" s="70"/>
      <c r="M419" s="70"/>
    </row>
    <row r="420" spans="2:16" x14ac:dyDescent="0.3">
      <c r="C420" s="78"/>
    </row>
    <row r="421" spans="2:16" x14ac:dyDescent="0.3">
      <c r="B421"/>
      <c r="C421" s="78"/>
    </row>
    <row r="422" spans="2:16" x14ac:dyDescent="0.3">
      <c r="B422" s="72"/>
      <c r="C422" s="2" t="s">
        <v>367</v>
      </c>
    </row>
    <row r="423" spans="2:16" x14ac:dyDescent="0.3">
      <c r="B423" s="72" t="s">
        <v>247</v>
      </c>
      <c r="C423" s="78" t="s">
        <v>164</v>
      </c>
      <c r="D423" s="113" t="str">
        <f>N428&amp;" "&amp;N429</f>
        <v>kWh/m2 niet primair</v>
      </c>
      <c r="P423" s="230" t="s">
        <v>821</v>
      </c>
    </row>
    <row r="424" spans="2:16" x14ac:dyDescent="0.3">
      <c r="B424" s="72">
        <v>1</v>
      </c>
      <c r="C424" s="74">
        <f>(VOrgineel1!C45)/(VOrgineel1!C13+0.000000000001)</f>
        <v>2.3828055264812993</v>
      </c>
      <c r="P424" s="230" t="str">
        <f>P413</f>
        <v>2^1kap-met koeling</v>
      </c>
    </row>
    <row r="425" spans="2:16" x14ac:dyDescent="0.3">
      <c r="B425" s="72">
        <v>2</v>
      </c>
      <c r="C425" s="74">
        <f>(VOrgineel2!C45)/(VOrgineel2!C13+0.000000000001)</f>
        <v>2.3828055264812993</v>
      </c>
      <c r="P425" s="230" t="str">
        <f t="shared" ref="P425:P427" si="25">P414</f>
        <v>2^1kap - zonder koeling TOjuli 3,51</v>
      </c>
    </row>
    <row r="426" spans="2:16" x14ac:dyDescent="0.3">
      <c r="B426" s="72">
        <v>3</v>
      </c>
      <c r="C426" s="74">
        <f>(VOrgineel3!C45)/(VOrgineel3!C13+0.000000000001)</f>
        <v>2.3828055264812993</v>
      </c>
      <c r="P426" s="230" t="str">
        <f t="shared" si="25"/>
        <v>2^1kap - zonder koeling TOjuli 3,51 - met buitenzonwering op West Excl deuren</v>
      </c>
    </row>
    <row r="427" spans="2:16" x14ac:dyDescent="0.3">
      <c r="B427" s="72">
        <v>4</v>
      </c>
      <c r="C427" s="74">
        <f>(VOrgineel4!C45)/(VOrgineel4!C13+0.000000000001)</f>
        <v>2.3828055264812993</v>
      </c>
      <c r="P427" s="230" t="str">
        <f t="shared" si="25"/>
        <v>2^1kap - zonder koeling TOjuli 3,51 - met buitenzonwering op West incl deuren binnenzonwering</v>
      </c>
    </row>
    <row r="428" spans="2:16" x14ac:dyDescent="0.3">
      <c r="B428" s="111" t="s">
        <v>390</v>
      </c>
      <c r="C428" s="206">
        <v>0</v>
      </c>
      <c r="N428" s="147" t="s">
        <v>165</v>
      </c>
    </row>
    <row r="429" spans="2:16" x14ac:dyDescent="0.3">
      <c r="B429" s="111" t="s">
        <v>391</v>
      </c>
      <c r="C429" s="206"/>
      <c r="N429" s="157" t="s">
        <v>289</v>
      </c>
    </row>
    <row r="430" spans="2:16" x14ac:dyDescent="0.3">
      <c r="B430" s="72"/>
      <c r="C430" s="79"/>
      <c r="D430" s="70"/>
      <c r="E430" s="70"/>
      <c r="F430" s="70" t="s">
        <v>255</v>
      </c>
      <c r="G430" s="70"/>
      <c r="H430" s="70"/>
      <c r="I430" s="70"/>
      <c r="J430" s="70"/>
      <c r="K430" s="70"/>
      <c r="L430" s="70"/>
      <c r="M430" s="70"/>
    </row>
    <row r="431" spans="2:16" x14ac:dyDescent="0.3">
      <c r="C431" s="78"/>
    </row>
    <row r="432" spans="2:16" x14ac:dyDescent="0.3">
      <c r="B432"/>
      <c r="C432" s="78"/>
    </row>
    <row r="433" spans="2:16" x14ac:dyDescent="0.3">
      <c r="B433" s="72"/>
      <c r="C433" s="2" t="s">
        <v>419</v>
      </c>
    </row>
    <row r="434" spans="2:16" x14ac:dyDescent="0.3">
      <c r="B434" s="72" t="s">
        <v>247</v>
      </c>
      <c r="C434" s="78" t="s">
        <v>411</v>
      </c>
      <c r="D434" s="113" t="str">
        <f>N439&amp;" "&amp;N440</f>
        <v>kWh/m2 niet primair</v>
      </c>
      <c r="P434" s="230" t="s">
        <v>821</v>
      </c>
    </row>
    <row r="435" spans="2:16" x14ac:dyDescent="0.3">
      <c r="B435" s="72">
        <v>1</v>
      </c>
      <c r="C435" s="74">
        <f>(VOrgineel1!C49)/(VOrgineel1!C13+0.000000000001)</f>
        <v>7.5443383999057012</v>
      </c>
      <c r="P435" s="230" t="str">
        <f>P424</f>
        <v>2^1kap-met koeling</v>
      </c>
    </row>
    <row r="436" spans="2:16" x14ac:dyDescent="0.3">
      <c r="B436" s="72">
        <v>2</v>
      </c>
      <c r="C436" s="74">
        <f>(VOrgineel2!C49)/(VOrgineel2!C13+0.000000000001)</f>
        <v>7.5443383999057012</v>
      </c>
      <c r="P436" s="230" t="str">
        <f t="shared" ref="P436:P438" si="26">P425</f>
        <v>2^1kap - zonder koeling TOjuli 3,51</v>
      </c>
    </row>
    <row r="437" spans="2:16" x14ac:dyDescent="0.3">
      <c r="B437" s="72">
        <v>3</v>
      </c>
      <c r="C437" s="74">
        <f>(VOrgineel3!C49)/(VOrgineel3!C13+0.000000000001)</f>
        <v>7.5443383999057012</v>
      </c>
      <c r="P437" s="230" t="str">
        <f t="shared" si="26"/>
        <v>2^1kap - zonder koeling TOjuli 3,51 - met buitenzonwering op West Excl deuren</v>
      </c>
    </row>
    <row r="438" spans="2:16" x14ac:dyDescent="0.3">
      <c r="B438" s="72">
        <v>4</v>
      </c>
      <c r="C438" s="74">
        <f>(VOrgineel4!C49)/(VOrgineel4!C13+0.000000000001)</f>
        <v>7.5443383999057012</v>
      </c>
      <c r="P438" s="230" t="str">
        <f t="shared" si="26"/>
        <v>2^1kap - zonder koeling TOjuli 3,51 - met buitenzonwering op West incl deuren binnenzonwering</v>
      </c>
    </row>
    <row r="439" spans="2:16" x14ac:dyDescent="0.3">
      <c r="B439" s="111" t="s">
        <v>390</v>
      </c>
      <c r="C439" s="206">
        <v>0</v>
      </c>
      <c r="N439" s="147" t="s">
        <v>165</v>
      </c>
    </row>
    <row r="440" spans="2:16" x14ac:dyDescent="0.3">
      <c r="B440" s="111" t="s">
        <v>391</v>
      </c>
      <c r="C440" s="206"/>
      <c r="N440" s="157" t="s">
        <v>289</v>
      </c>
    </row>
    <row r="441" spans="2:16" x14ac:dyDescent="0.3">
      <c r="B441" s="72"/>
      <c r="C441" s="79"/>
      <c r="D441" s="70"/>
      <c r="E441" s="70"/>
      <c r="F441" s="70" t="s">
        <v>330</v>
      </c>
      <c r="G441" s="70"/>
      <c r="H441" s="70"/>
      <c r="I441" s="70"/>
      <c r="J441" s="70"/>
      <c r="K441" s="70"/>
      <c r="L441" s="70"/>
      <c r="M441" s="70"/>
    </row>
    <row r="442" spans="2:16" x14ac:dyDescent="0.3">
      <c r="C442" s="78"/>
    </row>
    <row r="443" spans="2:16" x14ac:dyDescent="0.3">
      <c r="B443"/>
      <c r="C443" s="78"/>
    </row>
    <row r="444" spans="2:16" x14ac:dyDescent="0.3">
      <c r="B444" s="72"/>
    </row>
    <row r="445" spans="2:16" x14ac:dyDescent="0.3">
      <c r="B445" s="72" t="s">
        <v>247</v>
      </c>
      <c r="C445" s="78" t="s">
        <v>1</v>
      </c>
      <c r="D445" s="113" t="str">
        <f>N450&amp;" "&amp;N451</f>
        <v xml:space="preserve">kWh/m2 </v>
      </c>
      <c r="P445" s="230" t="s">
        <v>821</v>
      </c>
    </row>
    <row r="446" spans="2:16" x14ac:dyDescent="0.3">
      <c r="B446" s="72">
        <v>1</v>
      </c>
      <c r="C446" s="74">
        <f>0.5*(VOrgineel1!C47+VOrgineel1!C48)/(VOrgineel1!C13+0.000000000001)</f>
        <v>0.86115014806921397</v>
      </c>
      <c r="P446" s="230" t="str">
        <f>P435</f>
        <v>2^1kap-met koeling</v>
      </c>
    </row>
    <row r="447" spans="2:16" x14ac:dyDescent="0.3">
      <c r="B447" s="72">
        <v>2</v>
      </c>
      <c r="C447" s="74">
        <f>0.5*(VOrgineel2!C47+VOrgineel2!C48)/(VOrgineel2!C13+0.000000000001)</f>
        <v>0</v>
      </c>
      <c r="P447" s="230" t="str">
        <f t="shared" ref="P447:P449" si="27">P436</f>
        <v>2^1kap - zonder koeling TOjuli 3,51</v>
      </c>
    </row>
    <row r="448" spans="2:16" x14ac:dyDescent="0.3">
      <c r="B448" s="72">
        <v>3</v>
      </c>
      <c r="C448" s="74">
        <f>0.5*(VOrgineel3!C47+VOrgineel3!C48)/(VOrgineel3!C13+0.000000000001)</f>
        <v>0</v>
      </c>
      <c r="P448" s="230" t="str">
        <f t="shared" si="27"/>
        <v>2^1kap - zonder koeling TOjuli 3,51 - met buitenzonwering op West Excl deuren</v>
      </c>
    </row>
    <row r="449" spans="2:16" x14ac:dyDescent="0.3">
      <c r="B449" s="72">
        <v>4</v>
      </c>
      <c r="C449" s="74">
        <f>0.5*(VOrgineel4!C47+VOrgineel4!C48)/(VOrgineel4!C13+0.000000000001)</f>
        <v>0</v>
      </c>
      <c r="P449" s="230" t="str">
        <f t="shared" si="27"/>
        <v>2^1kap - zonder koeling TOjuli 3,51 - met buitenzonwering op West incl deuren binnenzonwering</v>
      </c>
    </row>
    <row r="450" spans="2:16" x14ac:dyDescent="0.3">
      <c r="B450" s="111" t="s">
        <v>390</v>
      </c>
      <c r="C450" s="206">
        <v>0</v>
      </c>
      <c r="N450" s="147" t="s">
        <v>165</v>
      </c>
    </row>
    <row r="451" spans="2:16" x14ac:dyDescent="0.3">
      <c r="B451" s="111" t="s">
        <v>391</v>
      </c>
      <c r="C451" s="206"/>
    </row>
    <row r="452" spans="2:16" x14ac:dyDescent="0.3">
      <c r="B452" s="72"/>
      <c r="C452" s="79"/>
      <c r="D452" s="70"/>
      <c r="E452" s="70"/>
      <c r="F452" s="70" t="s">
        <v>331</v>
      </c>
      <c r="G452" s="70"/>
      <c r="H452" s="70"/>
      <c r="I452" s="70"/>
      <c r="J452" s="70"/>
      <c r="K452" s="70"/>
      <c r="L452" s="70"/>
      <c r="M452" s="70"/>
    </row>
    <row r="453" spans="2:16" x14ac:dyDescent="0.3">
      <c r="C453" s="78"/>
    </row>
    <row r="454" spans="2:16" x14ac:dyDescent="0.3">
      <c r="B454"/>
      <c r="C454" s="78"/>
    </row>
    <row r="455" spans="2:16" x14ac:dyDescent="0.3">
      <c r="B455" s="72"/>
      <c r="C455" s="203"/>
      <c r="D455" s="204"/>
      <c r="E455" s="204"/>
      <c r="F455" s="204"/>
      <c r="G455" s="204"/>
      <c r="H455" s="204"/>
      <c r="I455" s="204"/>
      <c r="J455" s="204"/>
      <c r="K455" s="204"/>
      <c r="L455" s="204"/>
      <c r="M455" s="204"/>
      <c r="N455" s="205"/>
    </row>
    <row r="456" spans="2:16" x14ac:dyDescent="0.3">
      <c r="B456" s="72" t="s">
        <v>247</v>
      </c>
      <c r="C456" s="203"/>
      <c r="D456" s="204"/>
      <c r="E456" s="204"/>
      <c r="F456" s="204"/>
      <c r="G456" s="204"/>
      <c r="H456" s="204"/>
      <c r="I456" s="204"/>
      <c r="J456" s="204"/>
      <c r="K456" s="204"/>
      <c r="L456" s="204"/>
      <c r="M456" s="204"/>
      <c r="N456" s="205"/>
      <c r="P456" s="230" t="s">
        <v>821</v>
      </c>
    </row>
    <row r="457" spans="2:16" x14ac:dyDescent="0.3">
      <c r="B457" s="72">
        <v>1</v>
      </c>
      <c r="C457" s="203"/>
      <c r="D457" s="204"/>
      <c r="E457" s="204"/>
      <c r="F457" s="204"/>
      <c r="G457" s="204"/>
      <c r="H457" s="204"/>
      <c r="I457" s="204"/>
      <c r="J457" s="204"/>
      <c r="K457" s="204"/>
      <c r="L457" s="204"/>
      <c r="M457" s="204"/>
      <c r="N457" s="205"/>
      <c r="P457" s="230" t="str">
        <f>P446</f>
        <v>2^1kap-met koeling</v>
      </c>
    </row>
    <row r="458" spans="2:16" x14ac:dyDescent="0.3">
      <c r="B458" s="72">
        <v>2</v>
      </c>
      <c r="C458" s="203"/>
      <c r="D458" s="204"/>
      <c r="E458" s="204"/>
      <c r="F458" s="204"/>
      <c r="G458" s="204"/>
      <c r="H458" s="204" t="s">
        <v>272</v>
      </c>
      <c r="I458" s="204"/>
      <c r="J458" s="204"/>
      <c r="K458" s="204"/>
      <c r="L458" s="204"/>
      <c r="M458" s="204"/>
      <c r="N458" s="205"/>
      <c r="P458" s="230" t="str">
        <f t="shared" ref="P458:P460" si="28">P447</f>
        <v>2^1kap - zonder koeling TOjuli 3,51</v>
      </c>
    </row>
    <row r="459" spans="2:16" x14ac:dyDescent="0.3">
      <c r="B459" s="72">
        <v>3</v>
      </c>
      <c r="C459" s="203"/>
      <c r="D459" s="204"/>
      <c r="E459" s="204"/>
      <c r="F459" s="204"/>
      <c r="G459" s="204"/>
      <c r="H459" s="204"/>
      <c r="I459" s="204"/>
      <c r="J459" s="204"/>
      <c r="K459" s="204"/>
      <c r="L459" s="204"/>
      <c r="M459" s="204"/>
      <c r="N459" s="205"/>
      <c r="P459" s="230" t="str">
        <f t="shared" si="28"/>
        <v>2^1kap - zonder koeling TOjuli 3,51 - met buitenzonwering op West Excl deuren</v>
      </c>
    </row>
    <row r="460" spans="2:16" x14ac:dyDescent="0.3">
      <c r="B460" s="72">
        <v>4</v>
      </c>
      <c r="C460" s="203"/>
      <c r="D460" s="204"/>
      <c r="E460" s="204"/>
      <c r="F460" s="204"/>
      <c r="G460" s="204"/>
      <c r="H460" s="204"/>
      <c r="I460" s="204"/>
      <c r="J460" s="204"/>
      <c r="K460" s="204"/>
      <c r="L460" s="204"/>
      <c r="M460" s="204"/>
      <c r="N460" s="205"/>
      <c r="P460" s="230" t="str">
        <f t="shared" si="28"/>
        <v>2^1kap - zonder koeling TOjuli 3,51 - met buitenzonwering op West incl deuren binnenzonwering</v>
      </c>
    </row>
    <row r="461" spans="2:16" x14ac:dyDescent="0.3">
      <c r="B461" s="111" t="s">
        <v>390</v>
      </c>
      <c r="C461" s="206"/>
      <c r="D461" s="204"/>
      <c r="E461" s="204"/>
      <c r="F461" s="204"/>
      <c r="G461" s="204"/>
      <c r="H461" s="204"/>
      <c r="I461" s="204"/>
      <c r="J461" s="204"/>
      <c r="K461" s="204"/>
      <c r="L461" s="204"/>
      <c r="M461" s="204"/>
      <c r="N461" s="205"/>
    </row>
    <row r="462" spans="2:16" x14ac:dyDescent="0.3">
      <c r="B462" s="111" t="s">
        <v>391</v>
      </c>
      <c r="C462" s="206"/>
      <c r="D462" s="204"/>
      <c r="E462" s="204"/>
      <c r="F462" s="204"/>
      <c r="G462" s="204"/>
      <c r="H462" s="204"/>
      <c r="I462" s="204"/>
      <c r="J462" s="204"/>
      <c r="K462" s="204"/>
      <c r="L462" s="204"/>
      <c r="M462" s="204"/>
      <c r="N462" s="205"/>
    </row>
    <row r="463" spans="2:16" x14ac:dyDescent="0.3">
      <c r="B463" s="72"/>
      <c r="C463" s="79"/>
      <c r="D463" s="70"/>
      <c r="E463" s="70"/>
      <c r="F463" s="70"/>
      <c r="G463" s="70"/>
      <c r="H463" s="70"/>
      <c r="I463" s="70"/>
      <c r="J463" s="70"/>
      <c r="K463" s="70"/>
      <c r="L463" s="70"/>
      <c r="M463" s="70"/>
      <c r="N463" s="214"/>
    </row>
    <row r="464" spans="2:16" x14ac:dyDescent="0.3">
      <c r="B464" s="157"/>
      <c r="C464" s="78"/>
    </row>
    <row r="465" spans="2:13" x14ac:dyDescent="0.3">
      <c r="B465" s="157"/>
      <c r="C465" s="78"/>
    </row>
    <row r="466" spans="2:13" x14ac:dyDescent="0.3">
      <c r="B466" s="157"/>
      <c r="C466" s="78"/>
    </row>
    <row r="467" spans="2:13" x14ac:dyDescent="0.3">
      <c r="B467" s="157"/>
      <c r="C467" s="78"/>
    </row>
    <row r="468" spans="2:13" x14ac:dyDescent="0.3">
      <c r="B468" s="157"/>
      <c r="C468" s="78"/>
    </row>
    <row r="469" spans="2:13" x14ac:dyDescent="0.3">
      <c r="B469" s="157"/>
      <c r="C469" s="78"/>
    </row>
    <row r="470" spans="2:13" x14ac:dyDescent="0.3">
      <c r="B470" s="157"/>
      <c r="C470" s="78"/>
    </row>
    <row r="471" spans="2:13" x14ac:dyDescent="0.3">
      <c r="B471" s="157"/>
      <c r="C471" s="78"/>
    </row>
    <row r="472" spans="2:13" x14ac:dyDescent="0.3">
      <c r="B472" s="157"/>
      <c r="C472" s="112"/>
    </row>
    <row r="473" spans="2:13" x14ac:dyDescent="0.3">
      <c r="B473" s="157"/>
      <c r="C473" s="112"/>
    </row>
    <row r="474" spans="2:13" x14ac:dyDescent="0.3">
      <c r="B474" s="157"/>
      <c r="C474" s="157"/>
      <c r="D474" s="157"/>
      <c r="E474" s="157"/>
      <c r="F474" s="157"/>
      <c r="G474" s="157"/>
      <c r="H474" s="157"/>
      <c r="I474" s="157"/>
      <c r="J474" s="157"/>
      <c r="K474" s="157"/>
      <c r="L474" s="157"/>
      <c r="M474" s="157"/>
    </row>
    <row r="475" spans="2:13" x14ac:dyDescent="0.3">
      <c r="M475" s="157"/>
    </row>
  </sheetData>
  <sheetProtection algorithmName="SHA-512" hashValue="d56DOpqwp0r3WvEmmwLYVV0PXa7C1aOcLvSZCEnolkzx1urt54QxSO3krtqfUuAQJJBgPkmCX/SJCMaiSLGeyA==" saltValue="W3xOlCvczUbomuP0Zp9POA==" spinCount="100000" sheet="1" objects="1" scenarios="1"/>
  <mergeCells count="12">
    <mergeCell ref="L8:M8"/>
    <mergeCell ref="K34:M34"/>
    <mergeCell ref="G34:I34"/>
    <mergeCell ref="C34:E34"/>
    <mergeCell ref="C35:E35"/>
    <mergeCell ref="G35:I35"/>
    <mergeCell ref="K35:M35"/>
    <mergeCell ref="C21:E21"/>
    <mergeCell ref="G21:I21"/>
    <mergeCell ref="F8:G8"/>
    <mergeCell ref="H8:I8"/>
    <mergeCell ref="J8:K8"/>
  </mergeCells>
  <phoneticPr fontId="6" type="noConversion"/>
  <hyperlinks>
    <hyperlink ref="A1" location="'Start &amp; Help'!A1" display="naar Start" xr:uid="{6C15E664-7C18-457A-A88D-E005195A8BE5}"/>
    <hyperlink ref="C21" location="BenchmarkKengetallen!A47" display="Kengetallen BENG" xr:uid="{A7EE3835-84C0-4E79-9B92-EEEE3FE60516}"/>
    <hyperlink ref="G21" location="BenchmarkKengetallen!A119" display="Kengetallen warmtebehoefte" xr:uid="{1C3DDD92-D6AF-4224-8724-09E3D9F6402F}"/>
    <hyperlink ref="K21" location="BenchmarkKengetallen!A191" display="Kengetallen overmatige" xr:uid="{8B490B4A-8203-4B2D-A99E-3D295AAD326A}"/>
    <hyperlink ref="K22" location="BenchmarkKengetallen!A191" display="opwarming (zomercomfort)" xr:uid="{79C626AE-EBF5-4054-9DE2-2CA0C9E9DF11}"/>
    <hyperlink ref="C34" location="BenchmarkKengetallen!A263" display="Kengetallen installaties" xr:uid="{22298344-01E0-48AF-BCAC-4841D6D6A76A}"/>
    <hyperlink ref="C35" location="BenchmarkKengetallen!A263" display="&amp; warmtapwater" xr:uid="{8BA9B9F7-F02B-4FA8-ABE3-1BC1866E3854}"/>
    <hyperlink ref="G34" location="BenchmarkKengetallen!A335" display="Kengetallen hernieuwbare" xr:uid="{0849FD5C-CFF1-47F2-A1D0-70B60462FD51}"/>
    <hyperlink ref="G35" location="BenchmarkKengetallen!A335" display="energie" xr:uid="{6009B7F9-FA19-4C91-9F83-A4FCAFE68D11}"/>
    <hyperlink ref="K34" location="BenchmarkKengetallen!A407" display="Kengetallen energie-" xr:uid="{16A20968-D254-4CC9-88E2-EDDDB37454E2}"/>
    <hyperlink ref="K35" location="BenchmarkKengetallen!A407" display="posten (np*)" xr:uid="{05718950-9F62-4E54-A0AF-E6C71EC66289}"/>
    <hyperlink ref="A21" location="BenchmarkKengetallen!C21" display="&lt;selectie" xr:uid="{F0D4CD29-6F19-4BC8-9194-2A5C60871A6B}"/>
    <hyperlink ref="A22" location="BenchmarkKengetallen!C21" display="menu&gt;" xr:uid="{D05CD932-1BD9-4066-B8A3-60FA7A1926AA}"/>
    <hyperlink ref="A24" location="BenchmarkKengetallen!A1" display="&lt;terug&gt;" xr:uid="{009CAC4B-F435-4039-8952-39D7A8021F95}"/>
    <hyperlink ref="A34" location="BenchmarkKengetallen!A1" display="&lt;terug&gt;" xr:uid="{62639618-B1C8-47FA-A104-B14C0C5FB355}"/>
    <hyperlink ref="A47" location="BenchmarkKengetallen!A1" display="&lt;terug&gt;" xr:uid="{17DBBBCE-CD03-44F1-B718-62C72E3B721E}"/>
    <hyperlink ref="A119" location="BenchmarkKengetallen!A1" display="&lt;terug&gt;" xr:uid="{BC04A0E7-340B-4AE8-A1FA-039AD9EB94FC}"/>
    <hyperlink ref="A191" location="BenchmarkKengetallen!A1" display="&lt;terug&gt;" xr:uid="{1AA511E7-110C-4B8E-B783-5EA1E1E2B006}"/>
    <hyperlink ref="A263" location="BenchmarkKengetallen!A1" display="&lt;terug&gt;" xr:uid="{2732B40D-1CC1-4F11-A5C5-6953E7ED58B8}"/>
    <hyperlink ref="A335" location="BenchmarkKengetallen!A1" display="&lt;terug&gt;" xr:uid="{5C7065A1-DE32-467B-95E5-5C680D4B0DBB}"/>
    <hyperlink ref="A407" location="BenchmarkKengetallen!A1" display="&lt;terug&gt;" xr:uid="{88816B5E-D8D3-429A-BEB4-88A8A33C8A63}"/>
    <hyperlink ref="G21:I21" location="BenchmarkKengetallen!A119" display="Kengetallen warmte-" xr:uid="{D8A4EFE5-E082-44B1-B52C-639CF5C209CC}"/>
    <hyperlink ref="G22" location="BenchmarkKengetallen!A119" display="behoefte" xr:uid="{C35AB9E8-F34E-41B9-9B63-F0003F62BECE}"/>
  </hyperlinks>
  <pageMargins left="0.7" right="0.7" top="0.75" bottom="0.75" header="0.3" footer="0.3"/>
  <pageSetup paperSize="9" scale="69" orientation="portrait" r:id="rId1"/>
  <rowBreaks count="6" manualBreakCount="6">
    <brk id="46" max="16383" man="1"/>
    <brk id="118" min="1" max="13" man="1"/>
    <brk id="190" max="16383" man="1"/>
    <brk id="262" min="1" max="13" man="1"/>
    <brk id="334" max="16383" man="1"/>
    <brk id="406" min="1" max="13"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7</vt:i4>
      </vt:variant>
    </vt:vector>
  </HeadingPairs>
  <TitlesOfParts>
    <vt:vector size="21" baseType="lpstr">
      <vt:lpstr>Start &amp; Help</vt:lpstr>
      <vt:lpstr>Stappenplan</vt:lpstr>
      <vt:lpstr>V1</vt:lpstr>
      <vt:lpstr>V2</vt:lpstr>
      <vt:lpstr>V3</vt:lpstr>
      <vt:lpstr>V4</vt:lpstr>
      <vt:lpstr>ProjectGrafieken</vt:lpstr>
      <vt:lpstr>ProjectData</vt:lpstr>
      <vt:lpstr>BenchmarkKengetallen</vt:lpstr>
      <vt:lpstr>Eigen aantekeningen</vt:lpstr>
      <vt:lpstr>VOrgineel1</vt:lpstr>
      <vt:lpstr>VOrgineel2</vt:lpstr>
      <vt:lpstr>VOrgineel3</vt:lpstr>
      <vt:lpstr>VOrgineel4</vt:lpstr>
      <vt:lpstr>BenchmarkKengetallen!Afdrukbereik</vt:lpstr>
      <vt:lpstr>ProjectData!Afdrukbereik</vt:lpstr>
      <vt:lpstr>ProjectGrafieken!Afdrukbereik</vt:lpstr>
      <vt:lpstr>Stappenplan!Afdrukbereik</vt:lpstr>
      <vt:lpstr>'Start &amp; Help'!Afdrukbereik</vt:lpstr>
      <vt:lpstr>VOrgineel1!Afdrukbereik</vt:lpstr>
      <vt:lpstr>VOrgineel4!Afdrukbereik</vt:lpstr>
    </vt:vector>
  </TitlesOfParts>
  <Company>Saxion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Saxion</dc:creator>
  <cp:lastModifiedBy>Annemarie Weersink</cp:lastModifiedBy>
  <cp:lastPrinted>2023-05-22T09:53:42Z</cp:lastPrinted>
  <dcterms:created xsi:type="dcterms:W3CDTF">2021-11-15T09:37:58Z</dcterms:created>
  <dcterms:modified xsi:type="dcterms:W3CDTF">2023-05-22T11:54:27Z</dcterms:modified>
</cp:coreProperties>
</file>