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491" windowWidth="9585" windowHeight="6060" activeTab="0"/>
  </bookViews>
  <sheets>
    <sheet name="handleiding" sheetId="1" r:id="rId1"/>
    <sheet name="l" sheetId="2" r:id="rId2"/>
    <sheet name="A" sheetId="3" r:id="rId3"/>
    <sheet name="v" sheetId="4" r:id="rId4"/>
    <sheet name="m" sheetId="5" r:id="rId5"/>
    <sheet name="druk" sheetId="6" r:id="rId6"/>
    <sheet name="temp" sheetId="7" r:id="rId7"/>
    <sheet name="Q" sheetId="8" r:id="rId8"/>
    <sheet name="vermogen" sheetId="9" r:id="rId9"/>
    <sheet name="lambda" sheetId="10" r:id="rId10"/>
    <sheet name="r" sheetId="11" r:id="rId11"/>
  </sheets>
  <definedNames/>
  <calcPr fullCalcOnLoad="1"/>
</workbook>
</file>

<file path=xl/sharedStrings.xml><?xml version="1.0" encoding="utf-8"?>
<sst xmlns="http://schemas.openxmlformats.org/spreadsheetml/2006/main" count="386" uniqueCount="151">
  <si>
    <t>handleiding</t>
  </si>
  <si>
    <t>Dit spreadsheet is 'alleen lezen' , om te voorkomen dat je de aanwezige</t>
  </si>
  <si>
    <t>formules per ongeluk zou wissen.</t>
  </si>
  <si>
    <t>Bewaren en afdrukken gaat normaal door het symbooltje aan te klikken.</t>
  </si>
  <si>
    <t>blauwe cellen :</t>
  </si>
  <si>
    <t>hier je gegevens invullen</t>
  </si>
  <si>
    <t>gele cellen :</t>
  </si>
  <si>
    <t>belangrijke uitkomst</t>
  </si>
  <si>
    <r>
      <t>o</t>
    </r>
    <r>
      <rPr>
        <sz val="10"/>
        <rFont val="Arial"/>
        <family val="0"/>
      </rPr>
      <t>C</t>
    </r>
  </si>
  <si>
    <t>omrekenen van niet-SI-eenheden</t>
  </si>
  <si>
    <t>Reken daarom alle niet-SI-grootheden direct om naar het SI.</t>
  </si>
  <si>
    <t>lengte</t>
  </si>
  <si>
    <t>SI</t>
  </si>
  <si>
    <t>meter</t>
  </si>
  <si>
    <t>inch</t>
  </si>
  <si>
    <t>=</t>
  </si>
  <si>
    <t>m</t>
  </si>
  <si>
    <t>foot</t>
  </si>
  <si>
    <t>yard</t>
  </si>
  <si>
    <t>chain</t>
  </si>
  <si>
    <t>furlong</t>
  </si>
  <si>
    <t>mijl</t>
  </si>
  <si>
    <t>("duim")</t>
  </si>
  <si>
    <t>(exact, per definitie)</t>
  </si>
  <si>
    <t>temperatuur</t>
  </si>
  <si>
    <t>Kelvin</t>
  </si>
  <si>
    <t>graad Celsius</t>
  </si>
  <si>
    <t>K</t>
  </si>
  <si>
    <r>
      <t>o</t>
    </r>
    <r>
      <rPr>
        <sz val="10"/>
        <rFont val="Arial"/>
        <family val="0"/>
      </rPr>
      <t>F</t>
    </r>
  </si>
  <si>
    <r>
      <t>o</t>
    </r>
    <r>
      <rPr>
        <sz val="10"/>
        <rFont val="Arial"/>
        <family val="0"/>
      </rPr>
      <t>R</t>
    </r>
  </si>
  <si>
    <t>energie, hoeveelheid warmte</t>
  </si>
  <si>
    <t>J</t>
  </si>
  <si>
    <t>Joule</t>
  </si>
  <si>
    <t>toegestaan</t>
  </si>
  <si>
    <t>kWh</t>
  </si>
  <si>
    <t>kiloWattuur</t>
  </si>
  <si>
    <t>cal</t>
  </si>
  <si>
    <t>BTU</t>
  </si>
  <si>
    <t>calorie</t>
  </si>
  <si>
    <t>British Thermal Unit</t>
  </si>
  <si>
    <r>
      <t xml:space="preserve">1 calorie is de hoeveelheid warmte die nodig is om 1 kilogram water 1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 in temperatuur te doen stijgen</t>
    </r>
  </si>
  <si>
    <t>(1 pound water heeft een volume van 1 gallon)</t>
  </si>
  <si>
    <t>(meetwaarde)</t>
  </si>
  <si>
    <t>verboden (dus terugrekenen) :</t>
  </si>
  <si>
    <t>graad Rankine</t>
  </si>
  <si>
    <t>(definitie)</t>
  </si>
  <si>
    <r>
      <t xml:space="preserve">1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R is 1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F gerekend vanaf het absolute nulpunt.</t>
    </r>
  </si>
  <si>
    <r>
      <t xml:space="preserve">graad Fahrenheit </t>
    </r>
    <r>
      <rPr>
        <i/>
        <u val="single"/>
        <sz val="10"/>
        <rFont val="Arial"/>
        <family val="2"/>
      </rPr>
      <t>verschil</t>
    </r>
  </si>
  <si>
    <t>verschil</t>
  </si>
  <si>
    <t>De schaal van Fahrenheit begint met 0 bij de temperatuur van een koudmakend mengsel</t>
  </si>
  <si>
    <t>De schaal van Fahrenheit heeft de waarde 100 bij lichaamstemperatuur</t>
  </si>
  <si>
    <t>Het vriespunt van water ligt bij</t>
  </si>
  <si>
    <t>Het kookpunt van water ligt bij</t>
  </si>
  <si>
    <t>Sinds 1963 is het gebruik van andere eenheden dan SI wettelijk verboden.</t>
  </si>
  <si>
    <t>energie (hoeveelheid warmte)</t>
  </si>
  <si>
    <t>vermogen</t>
  </si>
  <si>
    <t>l</t>
  </si>
  <si>
    <t>t</t>
  </si>
  <si>
    <t>Q</t>
  </si>
  <si>
    <t>P</t>
  </si>
  <si>
    <t>R</t>
  </si>
  <si>
    <t>warmtegeleidingscoëfficiënt</t>
  </si>
  <si>
    <t>warmteweerstand</t>
  </si>
  <si>
    <t xml:space="preserve">graad Fahrenheit :  </t>
  </si>
  <si>
    <t>omrekenen :</t>
  </si>
  <si>
    <t>Watt</t>
  </si>
  <si>
    <t>W</t>
  </si>
  <si>
    <t>kilocalorie per uur</t>
  </si>
  <si>
    <t>paardenkracht</t>
  </si>
  <si>
    <t>pk (hp)</t>
  </si>
  <si>
    <t>BTU per uur</t>
  </si>
  <si>
    <r>
      <t>BTU.h</t>
    </r>
    <r>
      <rPr>
        <vertAlign val="superscript"/>
        <sz val="10"/>
        <rFont val="Arial"/>
        <family val="2"/>
      </rPr>
      <t>-1</t>
    </r>
  </si>
  <si>
    <r>
      <t>kcal.h</t>
    </r>
    <r>
      <rPr>
        <vertAlign val="superscript"/>
        <sz val="10"/>
        <rFont val="Arial"/>
        <family val="2"/>
      </rPr>
      <t>-1</t>
    </r>
  </si>
  <si>
    <r>
      <t>BTU.h</t>
    </r>
    <r>
      <rPr>
        <vertAlign val="superscript"/>
        <sz val="10"/>
        <rFont val="Arial"/>
        <family val="2"/>
      </rPr>
      <t>-1</t>
    </r>
  </si>
  <si>
    <t>cm</t>
  </si>
  <si>
    <t>km</t>
  </si>
  <si>
    <t>(= landmijl, statute mile)</t>
  </si>
  <si>
    <r>
      <t xml:space="preserve">1 calorie was de hoeveelheid warmte die nodig is om 1 gram water 1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 in temperatuur te doen stijgen</t>
    </r>
  </si>
  <si>
    <r>
      <t xml:space="preserve">1 BTU was de hoeveelheid warmte die nodig is om 1 pound water 1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F in temperatuur te doen stijgen</t>
    </r>
  </si>
  <si>
    <t>massa</t>
  </si>
  <si>
    <t>kilogram</t>
  </si>
  <si>
    <t>kg</t>
  </si>
  <si>
    <t>pound</t>
  </si>
  <si>
    <t>lb</t>
  </si>
  <si>
    <t>oppervlak</t>
  </si>
  <si>
    <r>
      <t>m</t>
    </r>
    <r>
      <rPr>
        <vertAlign val="superscript"/>
        <sz val="10"/>
        <rFont val="Arial"/>
        <family val="2"/>
      </rPr>
      <t>2</t>
    </r>
  </si>
  <si>
    <t>sq ft</t>
  </si>
  <si>
    <t>sq in</t>
  </si>
  <si>
    <t>vierkante voet</t>
  </si>
  <si>
    <r>
      <t>ft</t>
    </r>
    <r>
      <rPr>
        <vertAlign val="superscript"/>
        <sz val="10"/>
        <rFont val="Arial"/>
        <family val="2"/>
      </rPr>
      <t>2</t>
    </r>
  </si>
  <si>
    <r>
      <t>in</t>
    </r>
    <r>
      <rPr>
        <vertAlign val="superscript"/>
        <sz val="10"/>
        <rFont val="Arial"/>
        <family val="2"/>
      </rPr>
      <t>2</t>
    </r>
  </si>
  <si>
    <t>vierkante inch</t>
  </si>
  <si>
    <t>A</t>
  </si>
  <si>
    <t>t , T</t>
  </si>
  <si>
    <t>(1000 x 60 x 60 )</t>
  </si>
  <si>
    <t>are</t>
  </si>
  <si>
    <t>a</t>
  </si>
  <si>
    <t>(10 x 10 )</t>
  </si>
  <si>
    <t>(100 x 100 )</t>
  </si>
  <si>
    <t>hectare</t>
  </si>
  <si>
    <t>ha</t>
  </si>
  <si>
    <t>= 63360 inch</t>
  </si>
  <si>
    <t>1760 = 22 * 10 * 8</t>
  </si>
  <si>
    <t>landmeten :</t>
  </si>
  <si>
    <t>link</t>
  </si>
  <si>
    <t>(Gunther's)</t>
  </si>
  <si>
    <t>ounce</t>
  </si>
  <si>
    <t>oz</t>
  </si>
  <si>
    <t>specifieke warmteweerstand</t>
  </si>
  <si>
    <t>r</t>
  </si>
  <si>
    <t>vierkante meter Kelvin per Watt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</si>
  <si>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.K.W</t>
    </r>
    <r>
      <rPr>
        <vertAlign val="superscript"/>
        <sz val="10"/>
        <rFont val="Arial"/>
        <family val="2"/>
      </rPr>
      <t>-1</t>
    </r>
  </si>
  <si>
    <t>USA</t>
  </si>
  <si>
    <t>vierkante voet. uur.graad Fahrenheit per BTU</t>
  </si>
  <si>
    <r>
      <t>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F.h.BTU</t>
    </r>
    <r>
      <rPr>
        <vertAlign val="superscript"/>
        <sz val="10"/>
        <rFont val="Arial"/>
        <family val="2"/>
      </rPr>
      <t>-1</t>
    </r>
  </si>
  <si>
    <t>R-18</t>
  </si>
  <si>
    <t>R-10</t>
  </si>
  <si>
    <t>R-25</t>
  </si>
  <si>
    <t>In de USA wordt de warmte-isolatie-waarde als volgt aangeduid :</t>
  </si>
  <si>
    <r>
      <t>W.m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.K</t>
    </r>
    <r>
      <rPr>
        <vertAlign val="superscript"/>
        <sz val="10"/>
        <rFont val="Arial"/>
        <family val="2"/>
      </rPr>
      <t>-1</t>
    </r>
  </si>
  <si>
    <t>Watt per meter en per Kelvin</t>
  </si>
  <si>
    <t xml:space="preserve">BTU x inch per uur, per graad Fahrenheit en per vierkante voet </t>
  </si>
  <si>
    <r>
      <t>in.BTU.hr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.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F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.ft</t>
    </r>
    <r>
      <rPr>
        <vertAlign val="superscript"/>
        <sz val="10"/>
        <rFont val="Arial"/>
        <family val="2"/>
      </rPr>
      <t>-2</t>
    </r>
  </si>
  <si>
    <r>
      <t>ft.BTU.hr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.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F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.ft</t>
    </r>
    <r>
      <rPr>
        <vertAlign val="superscript"/>
        <sz val="10"/>
        <rFont val="Arial"/>
        <family val="2"/>
      </rPr>
      <t>-2</t>
    </r>
  </si>
  <si>
    <r>
      <t>in.BTU.s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.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F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.ft</t>
    </r>
    <r>
      <rPr>
        <vertAlign val="superscript"/>
        <sz val="10"/>
        <rFont val="Arial"/>
        <family val="2"/>
      </rPr>
      <t>-2</t>
    </r>
  </si>
  <si>
    <t>p</t>
  </si>
  <si>
    <t>v</t>
  </si>
  <si>
    <t>druk</t>
  </si>
  <si>
    <t>snelheid</t>
  </si>
  <si>
    <t>meter per seconde</t>
  </si>
  <si>
    <r>
      <t>m.s</t>
    </r>
    <r>
      <rPr>
        <vertAlign val="superscript"/>
        <sz val="10"/>
        <rFont val="Arial"/>
        <family val="2"/>
      </rPr>
      <t>-1</t>
    </r>
  </si>
  <si>
    <t>knoop</t>
  </si>
  <si>
    <t>kt</t>
  </si>
  <si>
    <t>mijl per uur</t>
  </si>
  <si>
    <r>
      <t>mi.h</t>
    </r>
    <r>
      <rPr>
        <vertAlign val="superscript"/>
        <sz val="10"/>
        <rFont val="Arial"/>
        <family val="2"/>
      </rPr>
      <t>-1</t>
    </r>
  </si>
  <si>
    <t>kilometer per uur</t>
  </si>
  <si>
    <r>
      <t>km.h</t>
    </r>
    <r>
      <rPr>
        <vertAlign val="superscript"/>
        <sz val="10"/>
        <rFont val="Arial"/>
        <family val="2"/>
      </rPr>
      <t>-1</t>
    </r>
  </si>
  <si>
    <t>torr = millimeter kwikdruk</t>
  </si>
  <si>
    <t>Pa</t>
  </si>
  <si>
    <t>Pascal</t>
  </si>
  <si>
    <r>
      <t>= N.m</t>
    </r>
    <r>
      <rPr>
        <vertAlign val="superscript"/>
        <sz val="10"/>
        <rFont val="Arial"/>
        <family val="2"/>
      </rPr>
      <t>-2</t>
    </r>
  </si>
  <si>
    <t>bar</t>
  </si>
  <si>
    <t>B</t>
  </si>
  <si>
    <t>psi</t>
  </si>
  <si>
    <t>pound(force) per square inch</t>
  </si>
  <si>
    <t>atmosfeer</t>
  </si>
  <si>
    <t>atm</t>
  </si>
  <si>
    <r>
      <t>= lbf.in</t>
    </r>
    <r>
      <rPr>
        <vertAlign val="superscript"/>
        <sz val="10"/>
        <rFont val="Arial"/>
        <family val="2"/>
      </rPr>
      <t>-2</t>
    </r>
  </si>
  <si>
    <r>
      <t xml:space="preserve">1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</t>
    </r>
    <r>
      <rPr>
        <i/>
        <sz val="10"/>
        <rFont val="Arial"/>
        <family val="2"/>
      </rPr>
      <t xml:space="preserve"> </t>
    </r>
    <r>
      <rPr>
        <i/>
        <u val="single"/>
        <sz val="10"/>
        <rFont val="Arial"/>
        <family val="2"/>
      </rPr>
      <t>verschi</t>
    </r>
    <r>
      <rPr>
        <i/>
        <sz val="10"/>
        <rFont val="Arial"/>
        <family val="2"/>
      </rPr>
      <t>l</t>
    </r>
    <r>
      <rPr>
        <sz val="10"/>
        <rFont val="Arial"/>
        <family val="0"/>
      </rPr>
      <t xml:space="preserve"> = 1 K </t>
    </r>
    <r>
      <rPr>
        <i/>
        <u val="single"/>
        <sz val="10"/>
        <rFont val="Arial"/>
        <family val="2"/>
      </rPr>
      <t>verschil</t>
    </r>
  </si>
  <si>
    <t>km per uur</t>
  </si>
  <si>
    <t>heen en terug :</t>
  </si>
</sst>
</file>

<file path=xl/styles.xml><?xml version="1.0" encoding="utf-8"?>
<styleSheet xmlns="http://schemas.openxmlformats.org/spreadsheetml/2006/main">
  <numFmts count="40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  <numFmt numFmtId="176" formatCode="&quot;F&quot;\ #,##0_);\(&quot;F&quot;\ #,##0\)"/>
    <numFmt numFmtId="177" formatCode="&quot;F&quot;\ #,##0_);[Red]\(&quot;F&quot;\ #,##0\)"/>
    <numFmt numFmtId="178" formatCode="&quot;F&quot;\ #,##0.00_);\(&quot;F&quot;\ #,##0.00\)"/>
    <numFmt numFmtId="179" formatCode="&quot;F&quot;\ #,##0.00_);[Red]\(&quot;F&quot;\ #,##0.00\)"/>
    <numFmt numFmtId="180" formatCode="_(&quot;F&quot;\ * #,##0_);_(&quot;F&quot;\ * \(#,##0\);_(&quot;F&quot;\ * &quot;-&quot;_);_(@_)"/>
    <numFmt numFmtId="181" formatCode="_(* #,##0_);_(* \(#,##0\);_(* &quot;-&quot;_);_(@_)"/>
    <numFmt numFmtId="182" formatCode="_(&quot;F&quot;\ * #,##0.00_);_(&quot;F&quot;\ * \(#,##0.00\);_(&quot;F&quot;\ * &quot;-&quot;??_);_(@_)"/>
    <numFmt numFmtId="183" formatCode="_(* #,##0.00_);_(* \(#,##0.00\);_(* &quot;-&quot;??_);_(@_)"/>
    <numFmt numFmtId="184" formatCode="0.0"/>
    <numFmt numFmtId="185" formatCode="0.0000"/>
    <numFmt numFmtId="186" formatCode="0.000"/>
    <numFmt numFmtId="187" formatCode="0.000000"/>
    <numFmt numFmtId="188" formatCode="0.00000"/>
    <numFmt numFmtId="189" formatCode="0.00000000"/>
    <numFmt numFmtId="190" formatCode="0.0000000"/>
    <numFmt numFmtId="191" formatCode="0.000E+00"/>
    <numFmt numFmtId="192" formatCode="0.0000E+00"/>
    <numFmt numFmtId="193" formatCode="0.00\ E+00"/>
    <numFmt numFmtId="194" formatCode="0.00\ \10\+00"/>
    <numFmt numFmtId="195" formatCode="d\ mmm\ yy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b/>
      <i/>
      <sz val="14"/>
      <name val="Arial"/>
      <family val="0"/>
    </font>
    <font>
      <b/>
      <i/>
      <sz val="16"/>
      <name val="Arial"/>
      <family val="2"/>
    </font>
    <font>
      <i/>
      <u val="single"/>
      <sz val="10"/>
      <name val="Arial"/>
      <family val="2"/>
    </font>
    <font>
      <sz val="10"/>
      <name val="Symbol"/>
      <family val="1"/>
    </font>
    <font>
      <sz val="16"/>
      <name val="Symbol"/>
      <family val="1"/>
    </font>
    <font>
      <b/>
      <sz val="16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2" xfId="0" applyBorder="1" applyAlignment="1" quotePrefix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92" fontId="0" fillId="2" borderId="1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 quotePrefix="1">
      <alignment horizontal="left"/>
    </xf>
    <xf numFmtId="184" fontId="0" fillId="0" borderId="3" xfId="0" applyNumberFormat="1" applyBorder="1" applyAlignment="1">
      <alignment horizontal="center"/>
    </xf>
    <xf numFmtId="184" fontId="0" fillId="2" borderId="1" xfId="0" applyNumberFormat="1" applyFill="1" applyBorder="1" applyAlignment="1">
      <alignment horizontal="center"/>
    </xf>
    <xf numFmtId="192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Border="1" applyAlignment="1" quotePrefix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88" fontId="0" fillId="2" borderId="1" xfId="0" applyNumberFormat="1" applyFill="1" applyBorder="1" applyAlignment="1">
      <alignment horizontal="center"/>
    </xf>
    <xf numFmtId="185" fontId="0" fillId="2" borderId="1" xfId="0" applyNumberFormat="1" applyFill="1" applyBorder="1" applyAlignment="1">
      <alignment horizontal="center"/>
    </xf>
    <xf numFmtId="185" fontId="0" fillId="0" borderId="3" xfId="0" applyNumberFormat="1" applyBorder="1" applyAlignment="1">
      <alignment horizontal="center"/>
    </xf>
    <xf numFmtId="188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84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185" fontId="0" fillId="0" borderId="0" xfId="0" applyNumberFormat="1" applyAlignment="1">
      <alignment horizontal="center"/>
    </xf>
    <xf numFmtId="186" fontId="0" fillId="0" borderId="0" xfId="0" applyNumberFormat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0" fillId="0" borderId="0" xfId="0" applyAlignment="1" applyProtection="1" quotePrefix="1">
      <alignment horizontal="center"/>
      <protection/>
    </xf>
    <xf numFmtId="1" fontId="0" fillId="0" borderId="3" xfId="0" applyNumberFormat="1" applyBorder="1" applyAlignment="1" applyProtection="1">
      <alignment horizontal="center"/>
      <protection/>
    </xf>
    <xf numFmtId="0" fontId="0" fillId="0" borderId="0" xfId="0" applyFill="1" applyBorder="1" applyAlignment="1" applyProtection="1" quotePrefix="1">
      <alignment horizontal="left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184" fontId="0" fillId="0" borderId="3" xfId="0" applyNumberFormat="1" applyBorder="1" applyAlignment="1" applyProtection="1">
      <alignment horizontal="center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184" fontId="0" fillId="2" borderId="1" xfId="0" applyNumberFormat="1" applyFill="1" applyBorder="1" applyAlignment="1" applyProtection="1">
      <alignment horizontal="center"/>
      <protection/>
    </xf>
    <xf numFmtId="1" fontId="0" fillId="2" borderId="1" xfId="0" applyNumberForma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85" fontId="0" fillId="0" borderId="3" xfId="0" applyNumberFormat="1" applyBorder="1" applyAlignment="1" applyProtection="1">
      <alignment horizontal="center"/>
      <protection/>
    </xf>
    <xf numFmtId="185" fontId="0" fillId="2" borderId="1" xfId="0" applyNumberFormat="1" applyFill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center"/>
      <protection/>
    </xf>
    <xf numFmtId="0" fontId="11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/>
    </xf>
    <xf numFmtId="0" fontId="1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B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57421875" style="2" customWidth="1"/>
    <col min="2" max="2" width="65.28125" style="0" customWidth="1"/>
  </cols>
  <sheetData>
    <row r="1" spans="1:2" ht="20.25">
      <c r="A1"/>
      <c r="B1" s="75" t="s">
        <v>0</v>
      </c>
    </row>
    <row r="2" spans="1:2" s="5" customFormat="1" ht="18.75">
      <c r="A2" s="4"/>
      <c r="B2" s="6"/>
    </row>
    <row r="3" spans="1:2" s="5" customFormat="1" ht="18.75">
      <c r="A3" s="4"/>
      <c r="B3" s="6" t="s">
        <v>9</v>
      </c>
    </row>
    <row r="4" s="5" customFormat="1" ht="12.75">
      <c r="A4" s="4"/>
    </row>
    <row r="5" ht="12.75">
      <c r="B5" s="1" t="s">
        <v>1</v>
      </c>
    </row>
    <row r="6" ht="12.75">
      <c r="B6" t="s">
        <v>2</v>
      </c>
    </row>
    <row r="7" ht="12.75">
      <c r="B7" t="s">
        <v>3</v>
      </c>
    </row>
    <row r="9" spans="1:2" ht="12.75">
      <c r="A9" s="2" t="s">
        <v>4</v>
      </c>
      <c r="B9" t="s">
        <v>5</v>
      </c>
    </row>
    <row r="10" spans="1:2" ht="12.75">
      <c r="A10" s="2" t="s">
        <v>6</v>
      </c>
      <c r="B10" t="s">
        <v>7</v>
      </c>
    </row>
    <row r="12" ht="15.75">
      <c r="B12" s="70" t="s">
        <v>53</v>
      </c>
    </row>
    <row r="13" ht="15.75">
      <c r="B13" s="70" t="s">
        <v>10</v>
      </c>
    </row>
    <row r="15" spans="1:2" ht="12.75">
      <c r="A15" s="22" t="s">
        <v>56</v>
      </c>
      <c r="B15" t="s">
        <v>11</v>
      </c>
    </row>
    <row r="16" spans="1:2" ht="12.75">
      <c r="A16" s="22" t="s">
        <v>92</v>
      </c>
      <c r="B16" t="s">
        <v>84</v>
      </c>
    </row>
    <row r="17" spans="1:2" ht="12.75">
      <c r="A17" s="22" t="s">
        <v>57</v>
      </c>
      <c r="B17" t="s">
        <v>24</v>
      </c>
    </row>
    <row r="18" spans="1:2" ht="12.75">
      <c r="A18" s="22" t="s">
        <v>16</v>
      </c>
      <c r="B18" t="s">
        <v>79</v>
      </c>
    </row>
    <row r="19" spans="1:2" ht="12.75">
      <c r="A19" s="22" t="s">
        <v>58</v>
      </c>
      <c r="B19" t="s">
        <v>54</v>
      </c>
    </row>
    <row r="20" spans="1:2" ht="12.75">
      <c r="A20" s="22" t="s">
        <v>59</v>
      </c>
      <c r="B20" t="s">
        <v>55</v>
      </c>
    </row>
    <row r="21" spans="1:2" ht="12.75">
      <c r="A21" s="23" t="s">
        <v>56</v>
      </c>
      <c r="B21" t="s">
        <v>61</v>
      </c>
    </row>
    <row r="22" spans="1:2" ht="12.75">
      <c r="A22" s="22" t="s">
        <v>60</v>
      </c>
      <c r="B22" t="s">
        <v>62</v>
      </c>
    </row>
    <row r="23" spans="1:2" ht="12.75">
      <c r="A23" s="22" t="s">
        <v>125</v>
      </c>
      <c r="B23" t="s">
        <v>127</v>
      </c>
    </row>
    <row r="24" spans="1:2" ht="12.75">
      <c r="A24" s="22" t="s">
        <v>126</v>
      </c>
      <c r="B24" t="s">
        <v>128</v>
      </c>
    </row>
  </sheetData>
  <printOptions/>
  <pageMargins left="0.75" right="0.75" top="1" bottom="1" header="0.5" footer="0.5"/>
  <pageSetup blackAndWhite="1" horizontalDpi="300" verticalDpi="300" orientation="portrait" paperSize="9" r:id="rId1"/>
  <headerFooter alignWithMargins="0">
    <oddHeader>&amp;L&amp;"Times New Roman,Standaard"&amp;8niet-stationaire warmtestroom&amp;C&amp;"Times New Roman,Standaard"&amp;8&amp;A&amp;R&amp;"Times New Roman,Standaard"&amp;8practicum bouwfysica</oddHeader>
    <oddFooter>&amp;L&amp;"Times New Roman,Regular"&amp;8Hogeschool van Amsterdam&amp;C&amp;"Arial,Bold"&amp;16&amp;D   &amp;T&amp;R&amp;"Times New Roman,Regular"&amp;8Instituut Bouwkunde en Civiele Techniek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0"/>
  <dimension ref="A1:I22"/>
  <sheetViews>
    <sheetView workbookViewId="0" topLeftCell="A1">
      <selection activeCell="A4" sqref="A4"/>
    </sheetView>
  </sheetViews>
  <sheetFormatPr defaultColWidth="9.140625" defaultRowHeight="12.75"/>
  <cols>
    <col min="1" max="1" width="19.8515625" style="0" customWidth="1"/>
    <col min="2" max="2" width="12.00390625" style="0" customWidth="1"/>
    <col min="3" max="3" width="9.140625" style="2" customWidth="1"/>
    <col min="4" max="4" width="15.7109375" style="2" customWidth="1"/>
    <col min="6" max="6" width="11.00390625" style="0" bestFit="1" customWidth="1"/>
  </cols>
  <sheetData>
    <row r="1" spans="1:2" ht="21.75">
      <c r="A1" s="42" t="s">
        <v>56</v>
      </c>
      <c r="B1" s="9" t="s">
        <v>61</v>
      </c>
    </row>
    <row r="3" spans="1:5" ht="14.25">
      <c r="A3" s="4" t="s">
        <v>12</v>
      </c>
      <c r="B3" s="14" t="s">
        <v>120</v>
      </c>
      <c r="C3" s="12"/>
      <c r="E3" s="2" t="s">
        <v>119</v>
      </c>
    </row>
    <row r="4" spans="1:5" ht="12.75">
      <c r="A4" s="4"/>
      <c r="B4" s="14"/>
      <c r="C4" s="12"/>
      <c r="E4" s="2"/>
    </row>
    <row r="5" spans="1:5" ht="12.75">
      <c r="A5" s="4"/>
      <c r="B5" s="14"/>
      <c r="C5" s="12"/>
      <c r="E5" s="2"/>
    </row>
    <row r="6" spans="1:3" ht="12.75">
      <c r="A6" s="2"/>
      <c r="B6" s="4"/>
      <c r="C6" s="12"/>
    </row>
    <row r="7" spans="1:9" ht="13.5" thickBot="1">
      <c r="A7" s="21"/>
      <c r="B7" s="21"/>
      <c r="C7" s="21"/>
      <c r="D7" s="21"/>
      <c r="E7" s="18"/>
      <c r="F7" s="18"/>
      <c r="G7" s="18"/>
      <c r="H7" s="18"/>
      <c r="I7" s="18"/>
    </row>
    <row r="8" spans="1:2" ht="12.75">
      <c r="A8" s="14" t="s">
        <v>43</v>
      </c>
      <c r="B8" s="13"/>
    </row>
    <row r="9" spans="1:2" ht="12.75">
      <c r="A9" s="24"/>
      <c r="B9" s="13" t="s">
        <v>121</v>
      </c>
    </row>
    <row r="10" spans="1:8" ht="14.25">
      <c r="A10" s="40"/>
      <c r="B10" s="2"/>
      <c r="C10" s="2">
        <v>1</v>
      </c>
      <c r="D10" s="2" t="s">
        <v>122</v>
      </c>
      <c r="E10" s="3" t="s">
        <v>15</v>
      </c>
      <c r="F10" s="43">
        <f>l!$F$9*Q!$F$14/(3600*temp!$F$9*A!$F$9)</f>
        <v>0.1441792432195976</v>
      </c>
      <c r="G10" s="2" t="s">
        <v>119</v>
      </c>
      <c r="H10" s="1"/>
    </row>
    <row r="11" spans="1:8" ht="13.5" thickBot="1">
      <c r="A11" s="4"/>
      <c r="B11" s="2"/>
      <c r="E11" s="3"/>
      <c r="F11" s="27"/>
      <c r="G11" s="2"/>
      <c r="H11" s="1"/>
    </row>
    <row r="12" spans="1:7" ht="15" thickBot="1">
      <c r="A12" s="14"/>
      <c r="B12" s="2"/>
      <c r="C12" s="45">
        <v>1</v>
      </c>
      <c r="D12" s="2" t="s">
        <v>122</v>
      </c>
      <c r="E12" s="3" t="s">
        <v>15</v>
      </c>
      <c r="F12" s="37">
        <f>F10*C12</f>
        <v>0.1441792432195976</v>
      </c>
      <c r="G12" s="2" t="s">
        <v>119</v>
      </c>
    </row>
    <row r="13" spans="3:4" ht="12.75">
      <c r="C13"/>
      <c r="D13"/>
    </row>
    <row r="14" spans="1:8" ht="14.25">
      <c r="A14" s="40"/>
      <c r="B14" s="2"/>
      <c r="C14" s="2">
        <v>1</v>
      </c>
      <c r="D14" s="2" t="s">
        <v>123</v>
      </c>
      <c r="E14" s="3" t="s">
        <v>15</v>
      </c>
      <c r="F14" s="44">
        <f>12*l!$F$9*Q!$F$14/(3600*temp!$F$9*A!$F$9)</f>
        <v>1.730150918635171</v>
      </c>
      <c r="G14" s="2" t="s">
        <v>119</v>
      </c>
      <c r="H14" s="1"/>
    </row>
    <row r="15" spans="1:8" ht="14.25">
      <c r="A15" s="40"/>
      <c r="B15" s="2"/>
      <c r="C15" s="2">
        <v>1</v>
      </c>
      <c r="D15" s="2" t="s">
        <v>124</v>
      </c>
      <c r="E15" s="3" t="s">
        <v>15</v>
      </c>
      <c r="F15" s="41">
        <f>l!$F$9*Q!$F$14/(temp!$F$9*A!$F$9)</f>
        <v>519.0452755905512</v>
      </c>
      <c r="G15" s="2" t="s">
        <v>119</v>
      </c>
      <c r="H15" s="1"/>
    </row>
    <row r="22" ht="12.75">
      <c r="E22" s="2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1"/>
  <dimension ref="A1:I20"/>
  <sheetViews>
    <sheetView workbookViewId="0" topLeftCell="A1">
      <selection activeCell="D4" sqref="D4"/>
    </sheetView>
  </sheetViews>
  <sheetFormatPr defaultColWidth="9.140625" defaultRowHeight="12.75"/>
  <cols>
    <col min="1" max="1" width="19.8515625" style="0" customWidth="1"/>
    <col min="2" max="2" width="12.00390625" style="0" customWidth="1"/>
    <col min="3" max="3" width="9.140625" style="2" customWidth="1"/>
    <col min="4" max="4" width="12.00390625" style="2" customWidth="1"/>
    <col min="6" max="6" width="11.00390625" style="0" bestFit="1" customWidth="1"/>
  </cols>
  <sheetData>
    <row r="1" spans="1:2" ht="20.25">
      <c r="A1" s="32" t="s">
        <v>109</v>
      </c>
      <c r="B1" s="9" t="s">
        <v>108</v>
      </c>
    </row>
    <row r="3" spans="1:5" ht="14.25">
      <c r="A3" s="4" t="s">
        <v>12</v>
      </c>
      <c r="B3" s="14" t="s">
        <v>110</v>
      </c>
      <c r="C3" s="12"/>
      <c r="E3" s="2" t="s">
        <v>111</v>
      </c>
    </row>
    <row r="4" spans="1:5" ht="12.75">
      <c r="A4" s="4"/>
      <c r="B4" s="14"/>
      <c r="C4" s="12"/>
      <c r="E4" s="2"/>
    </row>
    <row r="5" spans="1:5" ht="12.75">
      <c r="A5" s="4"/>
      <c r="B5" s="14"/>
      <c r="C5" s="12"/>
      <c r="E5" s="2"/>
    </row>
    <row r="6" spans="1:3" ht="12.75">
      <c r="A6" s="2"/>
      <c r="B6" s="4"/>
      <c r="C6" s="12"/>
    </row>
    <row r="7" spans="1:9" ht="13.5" thickBot="1">
      <c r="A7" s="21"/>
      <c r="B7" s="21"/>
      <c r="C7" s="21"/>
      <c r="D7" s="21"/>
      <c r="E7" s="18"/>
      <c r="F7" s="18"/>
      <c r="G7" s="18"/>
      <c r="H7" s="18"/>
      <c r="I7" s="18"/>
    </row>
    <row r="8" spans="1:2" ht="12.75">
      <c r="A8" s="14" t="s">
        <v>43</v>
      </c>
      <c r="B8" s="13"/>
    </row>
    <row r="9" spans="1:2" ht="12.75">
      <c r="A9" s="24" t="s">
        <v>112</v>
      </c>
      <c r="B9" s="13" t="s">
        <v>113</v>
      </c>
    </row>
    <row r="10" spans="1:8" ht="14.25">
      <c r="A10" s="40"/>
      <c r="B10" s="2"/>
      <c r="C10" s="2">
        <v>1</v>
      </c>
      <c r="D10" s="12" t="s">
        <v>114</v>
      </c>
      <c r="E10" s="3" t="s">
        <v>15</v>
      </c>
      <c r="F10" s="43">
        <f>A!$F$9*temp!$F$9/vermogen!$F$18</f>
        <v>0.17616960273063426</v>
      </c>
      <c r="G10" s="2" t="s">
        <v>111</v>
      </c>
      <c r="H10" s="1"/>
    </row>
    <row r="11" spans="1:8" ht="13.5" thickBot="1">
      <c r="A11" s="4"/>
      <c r="B11" s="2"/>
      <c r="D11" s="12"/>
      <c r="E11" s="3"/>
      <c r="F11" s="27"/>
      <c r="G11" s="2"/>
      <c r="H11" s="1"/>
    </row>
    <row r="12" spans="1:7" ht="15" thickBot="1">
      <c r="A12" s="14"/>
      <c r="B12" s="2"/>
      <c r="C12" s="45">
        <v>1</v>
      </c>
      <c r="D12" s="12" t="s">
        <v>114</v>
      </c>
      <c r="E12" s="3" t="s">
        <v>15</v>
      </c>
      <c r="F12" s="37">
        <f>F10*C12</f>
        <v>0.17616960273063426</v>
      </c>
      <c r="G12" s="2" t="s">
        <v>111</v>
      </c>
    </row>
    <row r="13" spans="3:4" ht="12.75">
      <c r="C13"/>
      <c r="D13"/>
    </row>
    <row r="14" spans="1:4" ht="12.75">
      <c r="A14" t="s">
        <v>118</v>
      </c>
      <c r="C14"/>
      <c r="D14"/>
    </row>
    <row r="15" spans="2:7" ht="14.25">
      <c r="B15" s="2" t="s">
        <v>116</v>
      </c>
      <c r="C15" s="2">
        <v>10</v>
      </c>
      <c r="D15" s="12" t="s">
        <v>114</v>
      </c>
      <c r="E15" s="3" t="s">
        <v>15</v>
      </c>
      <c r="F15" s="41">
        <f>10*A!$F$9*temp!$F$9/vermogen!$F$18</f>
        <v>1.7616960273063427</v>
      </c>
      <c r="G15" s="2" t="s">
        <v>111</v>
      </c>
    </row>
    <row r="16" spans="2:7" ht="14.25">
      <c r="B16" s="2" t="s">
        <v>115</v>
      </c>
      <c r="C16" s="2">
        <v>18</v>
      </c>
      <c r="D16" s="12" t="s">
        <v>114</v>
      </c>
      <c r="E16" s="3" t="s">
        <v>15</v>
      </c>
      <c r="F16" s="41">
        <f>18*A!$F$9*temp!$F$9/vermogen!$F$18</f>
        <v>3.1710528491514167</v>
      </c>
      <c r="G16" s="2" t="s">
        <v>111</v>
      </c>
    </row>
    <row r="17" spans="2:7" ht="14.25">
      <c r="B17" s="2" t="s">
        <v>117</v>
      </c>
      <c r="C17" s="2">
        <v>25</v>
      </c>
      <c r="D17" s="12" t="s">
        <v>114</v>
      </c>
      <c r="E17" s="3" t="s">
        <v>15</v>
      </c>
      <c r="F17" s="41">
        <f>25*A!$F$9*temp!$F$9/vermogen!$F$18</f>
        <v>4.404240068265856</v>
      </c>
      <c r="G17" s="2" t="s">
        <v>111</v>
      </c>
    </row>
    <row r="18" spans="3:4" ht="12.75">
      <c r="C18"/>
      <c r="D18"/>
    </row>
    <row r="19" spans="3:4" ht="12.75">
      <c r="C19"/>
      <c r="D19"/>
    </row>
    <row r="20" spans="3:4" ht="12.75">
      <c r="C20"/>
      <c r="D20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J21"/>
  <sheetViews>
    <sheetView workbookViewId="0" topLeftCell="A1">
      <selection activeCell="C2" sqref="C2"/>
    </sheetView>
  </sheetViews>
  <sheetFormatPr defaultColWidth="9.140625" defaultRowHeight="12.75"/>
  <cols>
    <col min="1" max="1" width="19.8515625" style="0" customWidth="1"/>
    <col min="2" max="2" width="13.00390625" style="0" customWidth="1"/>
    <col min="3" max="3" width="9.140625" style="2" customWidth="1"/>
    <col min="6" max="6" width="11.00390625" style="0" bestFit="1" customWidth="1"/>
  </cols>
  <sheetData>
    <row r="1" spans="1:2" ht="20.25">
      <c r="A1" s="32" t="s">
        <v>56</v>
      </c>
      <c r="B1" s="9" t="s">
        <v>11</v>
      </c>
    </row>
    <row r="3" spans="1:4" ht="13.5" thickBot="1">
      <c r="A3" s="4" t="s">
        <v>12</v>
      </c>
      <c r="B3" s="4" t="s">
        <v>13</v>
      </c>
      <c r="D3" s="2" t="s">
        <v>16</v>
      </c>
    </row>
    <row r="4" spans="1:7" ht="13.5" thickBot="1">
      <c r="A4" s="3" t="s">
        <v>33</v>
      </c>
      <c r="B4" s="2" t="s">
        <v>74</v>
      </c>
      <c r="C4" s="2">
        <v>1</v>
      </c>
      <c r="D4" s="2" t="s">
        <v>74</v>
      </c>
      <c r="E4" s="3" t="s">
        <v>15</v>
      </c>
      <c r="F4" s="26">
        <v>0.01</v>
      </c>
      <c r="G4" s="2" t="s">
        <v>16</v>
      </c>
    </row>
    <row r="5" spans="1:7" ht="12.75">
      <c r="A5" s="3"/>
      <c r="B5" s="2"/>
      <c r="D5" s="2"/>
      <c r="E5" s="3"/>
      <c r="F5" s="27"/>
      <c r="G5" s="2"/>
    </row>
    <row r="6" spans="1:7" ht="12.75">
      <c r="A6" s="3"/>
      <c r="B6" s="2"/>
      <c r="D6" s="2"/>
      <c r="E6" s="3"/>
      <c r="F6" s="27"/>
      <c r="G6" s="2"/>
    </row>
    <row r="7" spans="1:9" ht="13.5" thickBot="1">
      <c r="A7" s="28"/>
      <c r="B7" s="21"/>
      <c r="C7" s="21"/>
      <c r="D7" s="21"/>
      <c r="E7" s="20"/>
      <c r="F7" s="21"/>
      <c r="G7" s="21"/>
      <c r="H7" s="18"/>
      <c r="I7" s="18"/>
    </row>
    <row r="8" spans="1:3" ht="13.5" thickBot="1">
      <c r="A8" s="14" t="s">
        <v>43</v>
      </c>
      <c r="B8" s="27"/>
      <c r="C8" s="27"/>
    </row>
    <row r="9" spans="1:8" ht="13.5" thickBot="1">
      <c r="A9" s="2"/>
      <c r="C9" s="2">
        <v>1</v>
      </c>
      <c r="D9" s="2" t="s">
        <v>14</v>
      </c>
      <c r="E9" s="3" t="s">
        <v>15</v>
      </c>
      <c r="F9" s="26">
        <v>0.0254</v>
      </c>
      <c r="G9" s="2" t="s">
        <v>16</v>
      </c>
      <c r="H9" s="1" t="s">
        <v>23</v>
      </c>
    </row>
    <row r="10" spans="2:7" ht="13.5" thickBot="1">
      <c r="B10" s="16"/>
      <c r="D10" s="2" t="s">
        <v>22</v>
      </c>
      <c r="E10" s="2"/>
      <c r="G10" s="3"/>
    </row>
    <row r="11" spans="1:7" ht="13.5" thickBot="1">
      <c r="A11" s="2" t="s">
        <v>64</v>
      </c>
      <c r="C11" s="45">
        <v>1</v>
      </c>
      <c r="D11" s="2" t="s">
        <v>14</v>
      </c>
      <c r="E11" s="3" t="s">
        <v>15</v>
      </c>
      <c r="F11" s="25">
        <f>C11*$F$9</f>
        <v>0.0254</v>
      </c>
      <c r="G11" s="2" t="s">
        <v>16</v>
      </c>
    </row>
    <row r="12" spans="1:10" ht="12.75">
      <c r="A12" s="14"/>
      <c r="C12" s="2">
        <v>1</v>
      </c>
      <c r="D12" s="2" t="s">
        <v>17</v>
      </c>
      <c r="E12" s="3" t="s">
        <v>15</v>
      </c>
      <c r="F12" s="2">
        <v>12</v>
      </c>
      <c r="G12" s="2" t="s">
        <v>14</v>
      </c>
      <c r="H12" s="3" t="s">
        <v>15</v>
      </c>
      <c r="I12">
        <f>+F12*F9</f>
        <v>0.30479999999999996</v>
      </c>
      <c r="J12" s="2" t="s">
        <v>16</v>
      </c>
    </row>
    <row r="13" spans="1:10" ht="12.75">
      <c r="A13" s="14"/>
      <c r="C13" s="24">
        <v>1</v>
      </c>
      <c r="D13" s="2" t="s">
        <v>18</v>
      </c>
      <c r="E13" s="3" t="s">
        <v>15</v>
      </c>
      <c r="F13" s="2">
        <v>3</v>
      </c>
      <c r="H13" s="3" t="s">
        <v>15</v>
      </c>
      <c r="I13">
        <f>+F13*I12</f>
        <v>0.9143999999999999</v>
      </c>
      <c r="J13" s="2" t="s">
        <v>16</v>
      </c>
    </row>
    <row r="14" spans="1:10" ht="12.75">
      <c r="A14" s="14"/>
      <c r="C14" s="2">
        <v>1</v>
      </c>
      <c r="D14" s="2" t="s">
        <v>19</v>
      </c>
      <c r="E14" s="3" t="s">
        <v>15</v>
      </c>
      <c r="F14" s="8">
        <v>22</v>
      </c>
      <c r="G14" s="2" t="s">
        <v>18</v>
      </c>
      <c r="H14" s="3" t="s">
        <v>15</v>
      </c>
      <c r="I14">
        <f>+F14*I13</f>
        <v>20.116799999999998</v>
      </c>
      <c r="J14" s="2" t="s">
        <v>16</v>
      </c>
    </row>
    <row r="15" spans="1:10" ht="12.75">
      <c r="A15" s="13"/>
      <c r="C15" s="2">
        <v>1</v>
      </c>
      <c r="D15" s="3" t="s">
        <v>20</v>
      </c>
      <c r="E15" s="3" t="s">
        <v>15</v>
      </c>
      <c r="F15" s="8">
        <v>10</v>
      </c>
      <c r="G15" s="2" t="s">
        <v>19</v>
      </c>
      <c r="H15" s="3" t="s">
        <v>15</v>
      </c>
      <c r="I15">
        <f>+F15*I14</f>
        <v>201.16799999999998</v>
      </c>
      <c r="J15" s="2" t="s">
        <v>16</v>
      </c>
    </row>
    <row r="16" spans="1:10" ht="12.75">
      <c r="A16" s="13"/>
      <c r="C16" s="24">
        <v>1</v>
      </c>
      <c r="D16" s="2" t="s">
        <v>21</v>
      </c>
      <c r="E16" s="3" t="s">
        <v>15</v>
      </c>
      <c r="F16" s="8">
        <v>8</v>
      </c>
      <c r="G16" s="2" t="s">
        <v>20</v>
      </c>
      <c r="H16" s="2"/>
      <c r="J16" s="2"/>
    </row>
    <row r="17" spans="1:10" ht="12.75">
      <c r="A17" s="13"/>
      <c r="C17" s="24">
        <v>1</v>
      </c>
      <c r="D17" s="2" t="s">
        <v>21</v>
      </c>
      <c r="E17" s="3" t="s">
        <v>15</v>
      </c>
      <c r="F17" s="2">
        <v>1760</v>
      </c>
      <c r="G17" s="2" t="s">
        <v>18</v>
      </c>
      <c r="H17" s="3" t="s">
        <v>15</v>
      </c>
      <c r="I17">
        <f>+F17*I13</f>
        <v>1609.3439999999998</v>
      </c>
      <c r="J17" s="2" t="s">
        <v>16</v>
      </c>
    </row>
    <row r="18" spans="1:10" ht="13.5" thickBot="1">
      <c r="A18" s="13"/>
      <c r="C18" s="24"/>
      <c r="D18" s="2"/>
      <c r="E18" s="3"/>
      <c r="F18" s="13" t="s">
        <v>102</v>
      </c>
      <c r="G18" s="2"/>
      <c r="H18" s="3"/>
      <c r="J18" s="2"/>
    </row>
    <row r="19" spans="1:7" ht="13.5" thickBot="1">
      <c r="A19" s="2" t="s">
        <v>64</v>
      </c>
      <c r="C19" s="45">
        <v>1</v>
      </c>
      <c r="D19" s="2" t="s">
        <v>21</v>
      </c>
      <c r="E19" s="3" t="s">
        <v>15</v>
      </c>
      <c r="F19" s="25">
        <f>C19*$F$9*1760*36/1000</f>
        <v>1.609344</v>
      </c>
      <c r="G19" s="2" t="s">
        <v>75</v>
      </c>
    </row>
    <row r="20" spans="2:7" ht="12.75">
      <c r="B20" s="2"/>
      <c r="D20" s="1" t="s">
        <v>76</v>
      </c>
      <c r="G20" s="33" t="s">
        <v>101</v>
      </c>
    </row>
    <row r="21" spans="1:10" ht="12.75">
      <c r="A21" s="11" t="s">
        <v>103</v>
      </c>
      <c r="B21" s="2" t="s">
        <v>105</v>
      </c>
      <c r="C21" s="2">
        <v>1</v>
      </c>
      <c r="D21" s="8" t="s">
        <v>104</v>
      </c>
      <c r="E21" s="3" t="s">
        <v>15</v>
      </c>
      <c r="F21" s="2">
        <v>0.01</v>
      </c>
      <c r="G21" s="8" t="s">
        <v>19</v>
      </c>
      <c r="H21" s="3" t="s">
        <v>15</v>
      </c>
      <c r="I21">
        <f>0.01*I14</f>
        <v>0.20116799999999999</v>
      </c>
      <c r="J21" s="2" t="s">
        <v>16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I20"/>
  <sheetViews>
    <sheetView workbookViewId="0" topLeftCell="A1">
      <selection activeCell="B20" sqref="B20"/>
    </sheetView>
  </sheetViews>
  <sheetFormatPr defaultColWidth="9.140625" defaultRowHeight="12.75"/>
  <cols>
    <col min="1" max="1" width="19.8515625" style="0" customWidth="1"/>
    <col min="2" max="2" width="12.00390625" style="0" customWidth="1"/>
    <col min="3" max="4" width="9.140625" style="2" customWidth="1"/>
    <col min="6" max="6" width="11.00390625" style="0" bestFit="1" customWidth="1"/>
  </cols>
  <sheetData>
    <row r="1" spans="1:2" ht="20.25">
      <c r="A1" s="32" t="s">
        <v>92</v>
      </c>
      <c r="B1" s="9" t="s">
        <v>84</v>
      </c>
    </row>
    <row r="3" spans="1:4" ht="14.25">
      <c r="A3" s="4" t="s">
        <v>12</v>
      </c>
      <c r="B3" s="4" t="s">
        <v>80</v>
      </c>
      <c r="C3" s="12"/>
      <c r="D3" s="2" t="s">
        <v>85</v>
      </c>
    </row>
    <row r="4" spans="1:3" ht="13.5" thickBot="1">
      <c r="A4" s="2"/>
      <c r="B4" s="4"/>
      <c r="C4" s="12"/>
    </row>
    <row r="5" spans="1:8" ht="14.25">
      <c r="A5" s="2" t="s">
        <v>33</v>
      </c>
      <c r="B5" s="2" t="s">
        <v>95</v>
      </c>
      <c r="C5" s="2">
        <v>1</v>
      </c>
      <c r="D5" s="2" t="s">
        <v>96</v>
      </c>
      <c r="E5" s="3" t="s">
        <v>15</v>
      </c>
      <c r="F5" s="34">
        <v>100</v>
      </c>
      <c r="G5" s="2" t="s">
        <v>85</v>
      </c>
      <c r="H5" s="33" t="s">
        <v>97</v>
      </c>
    </row>
    <row r="6" spans="1:8" ht="15" thickBot="1">
      <c r="A6" s="2" t="s">
        <v>33</v>
      </c>
      <c r="B6" s="2" t="s">
        <v>99</v>
      </c>
      <c r="C6" s="2">
        <v>1</v>
      </c>
      <c r="D6" s="2" t="s">
        <v>100</v>
      </c>
      <c r="E6" s="3" t="s">
        <v>15</v>
      </c>
      <c r="F6" s="35">
        <v>10000</v>
      </c>
      <c r="G6" s="2" t="s">
        <v>85</v>
      </c>
      <c r="H6" s="33" t="s">
        <v>98</v>
      </c>
    </row>
    <row r="7" spans="1:9" ht="13.5" thickBot="1">
      <c r="A7" s="21"/>
      <c r="B7" s="21"/>
      <c r="C7" s="21"/>
      <c r="D7" s="21"/>
      <c r="E7" s="18"/>
      <c r="F7" s="18"/>
      <c r="G7" s="18"/>
      <c r="H7" s="18"/>
      <c r="I7" s="18"/>
    </row>
    <row r="8" spans="1:2" ht="12.75">
      <c r="A8" s="14" t="s">
        <v>43</v>
      </c>
      <c r="B8" s="13"/>
    </row>
    <row r="9" spans="1:8" ht="14.25">
      <c r="A9" s="4"/>
      <c r="B9" s="2" t="s">
        <v>88</v>
      </c>
      <c r="C9" s="2">
        <v>1</v>
      </c>
      <c r="D9" s="2" t="s">
        <v>86</v>
      </c>
      <c r="E9" s="3" t="s">
        <v>15</v>
      </c>
      <c r="F9" s="31">
        <f>(l!$F$9*12)^2</f>
        <v>0.09290303999999998</v>
      </c>
      <c r="G9" s="2" t="s">
        <v>85</v>
      </c>
      <c r="H9" s="1"/>
    </row>
    <row r="10" spans="2:4" ht="13.5" thickBot="1">
      <c r="B10" s="2"/>
      <c r="C10"/>
      <c r="D10"/>
    </row>
    <row r="11" spans="1:7" ht="15" thickBot="1">
      <c r="A11" s="14"/>
      <c r="B11" s="2" t="s">
        <v>89</v>
      </c>
      <c r="C11" s="45">
        <v>1</v>
      </c>
      <c r="D11" s="2" t="s">
        <v>86</v>
      </c>
      <c r="E11" s="3" t="s">
        <v>15</v>
      </c>
      <c r="F11" s="25">
        <f>F9*C11</f>
        <v>0.09290303999999998</v>
      </c>
      <c r="G11" s="2" t="s">
        <v>85</v>
      </c>
    </row>
    <row r="12" spans="1:9" ht="13.5" thickBot="1">
      <c r="A12" s="21"/>
      <c r="B12" s="21"/>
      <c r="C12" s="21"/>
      <c r="D12" s="21"/>
      <c r="E12" s="18"/>
      <c r="F12" s="18"/>
      <c r="G12" s="18"/>
      <c r="H12" s="18"/>
      <c r="I12" s="18"/>
    </row>
    <row r="13" spans="1:2" ht="12.75">
      <c r="A13" s="14" t="s">
        <v>43</v>
      </c>
      <c r="B13" s="13"/>
    </row>
    <row r="14" spans="1:8" ht="14.25">
      <c r="A14" s="4"/>
      <c r="B14" s="2" t="s">
        <v>91</v>
      </c>
      <c r="C14" s="2">
        <v>1</v>
      </c>
      <c r="D14" s="2" t="s">
        <v>87</v>
      </c>
      <c r="E14" s="3" t="s">
        <v>15</v>
      </c>
      <c r="F14" s="31">
        <f>(l!$F$9)^2</f>
        <v>0.00064516</v>
      </c>
      <c r="G14" s="2" t="s">
        <v>85</v>
      </c>
      <c r="H14" s="1"/>
    </row>
    <row r="15" spans="2:4" ht="13.5" thickBot="1">
      <c r="B15" s="2"/>
      <c r="C15"/>
      <c r="D15"/>
    </row>
    <row r="16" spans="1:7" ht="15" thickBot="1">
      <c r="A16" s="14"/>
      <c r="B16" s="2" t="s">
        <v>90</v>
      </c>
      <c r="C16" s="45">
        <v>1</v>
      </c>
      <c r="D16" s="2" t="s">
        <v>87</v>
      </c>
      <c r="E16" s="3" t="s">
        <v>15</v>
      </c>
      <c r="F16" s="25">
        <f>F14*C16</f>
        <v>0.00064516</v>
      </c>
      <c r="G16" s="2" t="s">
        <v>85</v>
      </c>
    </row>
    <row r="17" spans="3:4" ht="12.75">
      <c r="C17"/>
      <c r="D17"/>
    </row>
    <row r="18" spans="3:4" ht="12.75">
      <c r="C18"/>
      <c r="D18"/>
    </row>
    <row r="19" spans="3:4" ht="12.75">
      <c r="C19"/>
      <c r="D19"/>
    </row>
    <row r="20" spans="3:4" ht="12.75">
      <c r="C20"/>
      <c r="D20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A1:I16"/>
  <sheetViews>
    <sheetView workbookViewId="0" topLeftCell="A1">
      <selection activeCell="A10" sqref="A10"/>
    </sheetView>
  </sheetViews>
  <sheetFormatPr defaultColWidth="9.140625" defaultRowHeight="12.75"/>
  <cols>
    <col min="1" max="1" width="19.8515625" style="49" customWidth="1"/>
    <col min="2" max="2" width="12.00390625" style="49" customWidth="1"/>
    <col min="3" max="4" width="9.140625" style="48" customWidth="1"/>
    <col min="5" max="5" width="9.140625" style="49" customWidth="1"/>
    <col min="6" max="6" width="11.00390625" style="49" bestFit="1" customWidth="1"/>
    <col min="7" max="16384" width="9.140625" style="49" customWidth="1"/>
  </cols>
  <sheetData>
    <row r="1" spans="1:2" ht="20.25">
      <c r="A1" s="46" t="s">
        <v>126</v>
      </c>
      <c r="B1" s="47" t="s">
        <v>128</v>
      </c>
    </row>
    <row r="3" spans="1:4" ht="14.25">
      <c r="A3" s="50" t="s">
        <v>12</v>
      </c>
      <c r="B3" s="58" t="s">
        <v>129</v>
      </c>
      <c r="C3" s="51"/>
      <c r="D3" s="48" t="s">
        <v>130</v>
      </c>
    </row>
    <row r="4" spans="1:4" s="66" customFormat="1" ht="13.5" thickBot="1">
      <c r="A4" s="63"/>
      <c r="B4" s="63"/>
      <c r="C4" s="63"/>
      <c r="D4" s="63"/>
    </row>
    <row r="5" spans="1:7" ht="15" thickBot="1">
      <c r="A5" s="58" t="s">
        <v>33</v>
      </c>
      <c r="B5" s="60" t="s">
        <v>149</v>
      </c>
      <c r="C5" s="48">
        <v>1</v>
      </c>
      <c r="D5" s="48" t="s">
        <v>136</v>
      </c>
      <c r="E5" s="53" t="s">
        <v>15</v>
      </c>
      <c r="F5" s="67">
        <f>1000/3600</f>
        <v>0.2777777777777778</v>
      </c>
      <c r="G5" s="48" t="s">
        <v>130</v>
      </c>
    </row>
    <row r="6" spans="1:7" ht="15" thickBot="1">
      <c r="A6" s="58"/>
      <c r="B6" s="60" t="s">
        <v>135</v>
      </c>
      <c r="C6" s="45">
        <v>1</v>
      </c>
      <c r="D6" s="48" t="s">
        <v>136</v>
      </c>
      <c r="E6" s="53" t="s">
        <v>15</v>
      </c>
      <c r="F6" s="68">
        <f>F5*C6</f>
        <v>0.2777777777777778</v>
      </c>
      <c r="G6" s="48" t="s">
        <v>130</v>
      </c>
    </row>
    <row r="7" spans="1:9" ht="13.5" thickBot="1">
      <c r="A7" s="56"/>
      <c r="B7" s="56"/>
      <c r="C7" s="56"/>
      <c r="D7" s="56"/>
      <c r="E7" s="57"/>
      <c r="F7" s="57"/>
      <c r="G7" s="57"/>
      <c r="H7" s="57"/>
      <c r="I7" s="57"/>
    </row>
    <row r="8" spans="1:2" ht="12.75">
      <c r="A8" s="58" t="s">
        <v>43</v>
      </c>
      <c r="B8" s="59"/>
    </row>
    <row r="9" spans="1:8" ht="14.25">
      <c r="A9" s="50"/>
      <c r="B9" s="48" t="s">
        <v>133</v>
      </c>
      <c r="C9" s="48">
        <v>1</v>
      </c>
      <c r="D9" s="48" t="s">
        <v>134</v>
      </c>
      <c r="E9" s="53" t="s">
        <v>15</v>
      </c>
      <c r="F9" s="53">
        <f>l!F19*F5</f>
        <v>0.44704000000000005</v>
      </c>
      <c r="G9" s="48" t="s">
        <v>130</v>
      </c>
      <c r="H9" s="62"/>
    </row>
    <row r="10" spans="1:8" ht="13.5" thickBot="1">
      <c r="A10" s="50"/>
      <c r="B10" s="48"/>
      <c r="E10" s="53"/>
      <c r="F10" s="63"/>
      <c r="G10" s="48"/>
      <c r="H10" s="62"/>
    </row>
    <row r="11" spans="1:7" ht="15" thickBot="1">
      <c r="A11" s="58"/>
      <c r="B11" s="48" t="s">
        <v>133</v>
      </c>
      <c r="C11" s="45">
        <v>1</v>
      </c>
      <c r="D11" s="48" t="s">
        <v>134</v>
      </c>
      <c r="E11" s="53" t="s">
        <v>15</v>
      </c>
      <c r="F11" s="68">
        <f>F9*C11</f>
        <v>0.44704000000000005</v>
      </c>
      <c r="G11" s="48" t="s">
        <v>130</v>
      </c>
    </row>
    <row r="12" spans="1:9" ht="13.5" thickBot="1">
      <c r="A12" s="56"/>
      <c r="B12" s="56"/>
      <c r="C12" s="56"/>
      <c r="D12" s="56"/>
      <c r="E12" s="57"/>
      <c r="F12" s="57"/>
      <c r="G12" s="57"/>
      <c r="H12" s="57"/>
      <c r="I12" s="57"/>
    </row>
    <row r="13" spans="1:2" ht="13.5" thickBot="1">
      <c r="A13" s="58" t="s">
        <v>43</v>
      </c>
      <c r="B13" s="59"/>
    </row>
    <row r="14" spans="1:8" ht="15" thickBot="1">
      <c r="A14" s="50"/>
      <c r="B14" s="48" t="s">
        <v>131</v>
      </c>
      <c r="C14" s="48">
        <v>1</v>
      </c>
      <c r="D14" s="48" t="s">
        <v>132</v>
      </c>
      <c r="E14" s="53" t="s">
        <v>15</v>
      </c>
      <c r="F14" s="67">
        <v>0.51444</v>
      </c>
      <c r="G14" s="48" t="s">
        <v>130</v>
      </c>
      <c r="H14" s="62"/>
    </row>
    <row r="15" spans="1:8" ht="13.5" thickBot="1">
      <c r="A15" s="50"/>
      <c r="B15" s="48"/>
      <c r="E15" s="53"/>
      <c r="F15" s="63"/>
      <c r="G15" s="48"/>
      <c r="H15" s="62"/>
    </row>
    <row r="16" spans="1:7" ht="15" thickBot="1">
      <c r="A16" s="58"/>
      <c r="B16" s="48" t="s">
        <v>131</v>
      </c>
      <c r="C16" s="45">
        <v>1</v>
      </c>
      <c r="D16" s="48" t="s">
        <v>132</v>
      </c>
      <c r="E16" s="53" t="s">
        <v>15</v>
      </c>
      <c r="F16" s="68">
        <f>F14*C16</f>
        <v>0.51444</v>
      </c>
      <c r="G16" s="48" t="s">
        <v>130</v>
      </c>
    </row>
  </sheetData>
  <sheetProtection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/>
  <dimension ref="A1:I22"/>
  <sheetViews>
    <sheetView workbookViewId="0" topLeftCell="A1">
      <selection activeCell="B4" sqref="B4"/>
    </sheetView>
  </sheetViews>
  <sheetFormatPr defaultColWidth="9.140625" defaultRowHeight="12.75"/>
  <cols>
    <col min="1" max="1" width="19.8515625" style="0" customWidth="1"/>
    <col min="2" max="2" width="12.00390625" style="0" customWidth="1"/>
    <col min="3" max="4" width="9.140625" style="2" customWidth="1"/>
    <col min="6" max="6" width="11.00390625" style="0" bestFit="1" customWidth="1"/>
  </cols>
  <sheetData>
    <row r="1" spans="1:2" ht="20.25">
      <c r="A1" s="32" t="s">
        <v>16</v>
      </c>
      <c r="B1" s="9" t="s">
        <v>79</v>
      </c>
    </row>
    <row r="3" spans="1:4" ht="12.75">
      <c r="A3" s="4" t="s">
        <v>12</v>
      </c>
      <c r="B3" s="4" t="s">
        <v>80</v>
      </c>
      <c r="C3" s="12"/>
      <c r="D3" s="2" t="s">
        <v>81</v>
      </c>
    </row>
    <row r="4" spans="1:3" ht="12.75">
      <c r="A4" s="4"/>
      <c r="B4" s="4"/>
      <c r="C4" s="12"/>
    </row>
    <row r="5" spans="1:3" ht="12.75">
      <c r="A5" s="4"/>
      <c r="B5" s="4"/>
      <c r="C5" s="12"/>
    </row>
    <row r="6" spans="1:3" ht="12.75">
      <c r="A6" s="2"/>
      <c r="B6" s="4"/>
      <c r="C6" s="12"/>
    </row>
    <row r="7" spans="1:9" ht="13.5" thickBot="1">
      <c r="A7" s="21"/>
      <c r="B7" s="21"/>
      <c r="C7" s="21"/>
      <c r="D7" s="21"/>
      <c r="E7" s="18"/>
      <c r="F7" s="18"/>
      <c r="G7" s="18"/>
      <c r="H7" s="18"/>
      <c r="I7" s="18"/>
    </row>
    <row r="8" spans="1:2" ht="13.5" thickBot="1">
      <c r="A8" s="14" t="s">
        <v>43</v>
      </c>
      <c r="B8" s="13"/>
    </row>
    <row r="9" spans="1:8" ht="13.5" thickBot="1">
      <c r="A9" s="4"/>
      <c r="B9" s="2" t="s">
        <v>82</v>
      </c>
      <c r="C9" s="2">
        <v>1</v>
      </c>
      <c r="D9" s="2" t="s">
        <v>83</v>
      </c>
      <c r="E9" s="3" t="s">
        <v>15</v>
      </c>
      <c r="F9" s="38">
        <v>0.45359</v>
      </c>
      <c r="G9" s="2" t="s">
        <v>81</v>
      </c>
      <c r="H9" s="1"/>
    </row>
    <row r="10" spans="1:8" ht="13.5" thickBot="1">
      <c r="A10" s="4"/>
      <c r="B10" s="2"/>
      <c r="E10" s="3"/>
      <c r="F10" s="27"/>
      <c r="G10" s="2"/>
      <c r="H10" s="1"/>
    </row>
    <row r="11" spans="1:7" ht="13.5" thickBot="1">
      <c r="A11" s="14"/>
      <c r="B11" s="2" t="s">
        <v>82</v>
      </c>
      <c r="C11" s="45">
        <v>1</v>
      </c>
      <c r="D11" s="2" t="s">
        <v>83</v>
      </c>
      <c r="E11" s="3" t="s">
        <v>15</v>
      </c>
      <c r="F11" s="37">
        <f>F9*C11</f>
        <v>0.45359</v>
      </c>
      <c r="G11" s="2" t="s">
        <v>81</v>
      </c>
    </row>
    <row r="12" spans="2:7" ht="12.75">
      <c r="B12" s="2"/>
      <c r="C12" s="2">
        <v>1</v>
      </c>
      <c r="D12" s="2" t="s">
        <v>83</v>
      </c>
      <c r="E12" s="3" t="s">
        <v>15</v>
      </c>
      <c r="F12" s="2">
        <v>16</v>
      </c>
      <c r="G12" s="2" t="s">
        <v>106</v>
      </c>
    </row>
    <row r="13" spans="2:7" ht="13.5" thickBot="1">
      <c r="B13" s="2" t="s">
        <v>106</v>
      </c>
      <c r="C13" s="2">
        <v>1</v>
      </c>
      <c r="D13" s="2" t="s">
        <v>107</v>
      </c>
      <c r="E13" s="3" t="s">
        <v>15</v>
      </c>
      <c r="F13" s="39">
        <f>+F9/16</f>
        <v>0.028349375</v>
      </c>
      <c r="G13" s="2" t="s">
        <v>81</v>
      </c>
    </row>
    <row r="14" spans="1:7" ht="13.5" thickBot="1">
      <c r="A14" s="14"/>
      <c r="B14" s="2" t="s">
        <v>106</v>
      </c>
      <c r="C14" s="45">
        <v>1</v>
      </c>
      <c r="D14" s="2" t="s">
        <v>107</v>
      </c>
      <c r="E14" s="3" t="s">
        <v>15</v>
      </c>
      <c r="F14" s="36">
        <f>F9*C14/16</f>
        <v>0.028349375</v>
      </c>
      <c r="G14" s="2" t="s">
        <v>81</v>
      </c>
    </row>
    <row r="15" spans="3:4" ht="12.75">
      <c r="C15"/>
      <c r="D15"/>
    </row>
    <row r="16" spans="3:4" ht="12.75">
      <c r="C16"/>
      <c r="D16"/>
    </row>
    <row r="17" spans="3:4" ht="12.75">
      <c r="C17"/>
      <c r="D17"/>
    </row>
    <row r="18" spans="3:4" ht="12.75">
      <c r="C18"/>
      <c r="D18"/>
    </row>
    <row r="19" spans="3:4" ht="12.75">
      <c r="C19"/>
      <c r="D19"/>
    </row>
    <row r="20" spans="3:4" ht="12.75">
      <c r="C20"/>
      <c r="D20"/>
    </row>
    <row r="21" spans="3:4" ht="12.75">
      <c r="C21"/>
      <c r="D21"/>
    </row>
    <row r="22" spans="3:4" ht="12.75">
      <c r="C22"/>
      <c r="D22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/>
  <dimension ref="A1:I21"/>
  <sheetViews>
    <sheetView workbookViewId="0" topLeftCell="A1">
      <selection activeCell="C1" sqref="C1"/>
    </sheetView>
  </sheetViews>
  <sheetFormatPr defaultColWidth="9.140625" defaultRowHeight="12.75"/>
  <cols>
    <col min="1" max="1" width="19.8515625" style="49" customWidth="1"/>
    <col min="2" max="2" width="12.00390625" style="49" customWidth="1"/>
    <col min="3" max="4" width="9.140625" style="48" customWidth="1"/>
    <col min="5" max="5" width="9.140625" style="49" customWidth="1"/>
    <col min="6" max="6" width="11.57421875" style="49" bestFit="1" customWidth="1"/>
    <col min="7" max="16384" width="9.140625" style="49" customWidth="1"/>
  </cols>
  <sheetData>
    <row r="1" spans="1:2" ht="20.25">
      <c r="A1" s="46" t="s">
        <v>125</v>
      </c>
      <c r="B1" s="47" t="s">
        <v>127</v>
      </c>
    </row>
    <row r="3" spans="1:5" ht="14.25">
      <c r="A3" s="50" t="s">
        <v>12</v>
      </c>
      <c r="B3" s="50" t="s">
        <v>139</v>
      </c>
      <c r="C3" s="51"/>
      <c r="D3" s="48" t="s">
        <v>138</v>
      </c>
      <c r="E3" s="52" t="s">
        <v>140</v>
      </c>
    </row>
    <row r="4" spans="1:5" ht="13.5" thickBot="1">
      <c r="A4" s="50"/>
      <c r="B4" s="50"/>
      <c r="C4" s="51"/>
      <c r="E4" s="52"/>
    </row>
    <row r="5" spans="1:8" ht="13.5" thickBot="1">
      <c r="A5" s="48" t="s">
        <v>33</v>
      </c>
      <c r="B5" s="48" t="s">
        <v>141</v>
      </c>
      <c r="C5" s="48">
        <v>1</v>
      </c>
      <c r="D5" s="48" t="s">
        <v>142</v>
      </c>
      <c r="E5" s="53" t="s">
        <v>15</v>
      </c>
      <c r="F5" s="54">
        <v>100000</v>
      </c>
      <c r="G5" s="48" t="s">
        <v>138</v>
      </c>
      <c r="H5" s="55"/>
    </row>
    <row r="6" spans="1:8" ht="12.75">
      <c r="A6" s="48"/>
      <c r="B6" s="48"/>
      <c r="E6" s="53"/>
      <c r="F6" s="69"/>
      <c r="G6" s="48"/>
      <c r="H6" s="55"/>
    </row>
    <row r="7" spans="1:9" ht="13.5" thickBot="1">
      <c r="A7" s="56"/>
      <c r="B7" s="56"/>
      <c r="C7" s="56"/>
      <c r="D7" s="56"/>
      <c r="E7" s="57"/>
      <c r="F7" s="57"/>
      <c r="G7" s="57"/>
      <c r="H7" s="57"/>
      <c r="I7" s="57"/>
    </row>
    <row r="8" spans="1:2" ht="13.5" thickBot="1">
      <c r="A8" s="58" t="s">
        <v>43</v>
      </c>
      <c r="B8" s="59"/>
    </row>
    <row r="9" spans="1:8" ht="13.5" thickBot="1">
      <c r="A9" s="50"/>
      <c r="B9" s="60" t="s">
        <v>137</v>
      </c>
      <c r="C9" s="48">
        <v>1</v>
      </c>
      <c r="E9" s="53" t="s">
        <v>15</v>
      </c>
      <c r="F9" s="61">
        <f>13600*9.805*0.001</f>
        <v>133.348</v>
      </c>
      <c r="G9" s="48" t="s">
        <v>138</v>
      </c>
      <c r="H9" s="62"/>
    </row>
    <row r="10" spans="1:8" ht="13.5" thickBot="1">
      <c r="A10" s="50"/>
      <c r="B10" s="48"/>
      <c r="E10" s="53"/>
      <c r="F10" s="63"/>
      <c r="G10" s="48"/>
      <c r="H10" s="62"/>
    </row>
    <row r="11" spans="1:7" ht="13.5" thickBot="1">
      <c r="A11" s="58"/>
      <c r="B11" s="60" t="s">
        <v>137</v>
      </c>
      <c r="C11" s="45">
        <v>1</v>
      </c>
      <c r="E11" s="53" t="s">
        <v>15</v>
      </c>
      <c r="F11" s="64">
        <f>F9*C11</f>
        <v>133.348</v>
      </c>
      <c r="G11" s="48" t="s">
        <v>138</v>
      </c>
    </row>
    <row r="12" spans="1:9" ht="13.5" thickBot="1">
      <c r="A12" s="56"/>
      <c r="B12" s="56"/>
      <c r="C12" s="56"/>
      <c r="D12" s="56"/>
      <c r="E12" s="57"/>
      <c r="F12" s="57"/>
      <c r="G12" s="57"/>
      <c r="H12" s="57"/>
      <c r="I12" s="57"/>
    </row>
    <row r="13" spans="1:2" ht="13.5" thickBot="1">
      <c r="A13" s="58" t="s">
        <v>43</v>
      </c>
      <c r="B13" s="59"/>
    </row>
    <row r="14" spans="1:8" ht="13.5" thickBot="1">
      <c r="A14" s="50"/>
      <c r="B14" s="60" t="s">
        <v>144</v>
      </c>
      <c r="C14" s="48">
        <v>1</v>
      </c>
      <c r="D14" s="48" t="s">
        <v>143</v>
      </c>
      <c r="E14" s="53" t="s">
        <v>15</v>
      </c>
      <c r="F14" s="61">
        <f>m!$F$9*9.805/A!$F$14</f>
        <v>6893.5612096224195</v>
      </c>
      <c r="G14" s="48" t="s">
        <v>138</v>
      </c>
      <c r="H14" s="62"/>
    </row>
    <row r="15" spans="1:8" ht="15" thickBot="1">
      <c r="A15" s="50"/>
      <c r="B15" s="48"/>
      <c r="D15" s="53" t="s">
        <v>147</v>
      </c>
      <c r="E15" s="53"/>
      <c r="F15" s="63"/>
      <c r="G15" s="48"/>
      <c r="H15" s="62"/>
    </row>
    <row r="16" spans="1:7" ht="13.5" thickBot="1">
      <c r="A16" s="58"/>
      <c r="B16" s="60" t="s">
        <v>144</v>
      </c>
      <c r="C16" s="45">
        <v>1</v>
      </c>
      <c r="D16" s="48" t="s">
        <v>143</v>
      </c>
      <c r="E16" s="53" t="s">
        <v>15</v>
      </c>
      <c r="F16" s="64">
        <f>F14*C16</f>
        <v>6893.5612096224195</v>
      </c>
      <c r="G16" s="48" t="s">
        <v>138</v>
      </c>
    </row>
    <row r="17" spans="1:9" ht="13.5" thickBot="1">
      <c r="A17" s="56"/>
      <c r="B17" s="56"/>
      <c r="C17" s="56"/>
      <c r="D17" s="56"/>
      <c r="E17" s="57"/>
      <c r="F17" s="57"/>
      <c r="G17" s="57"/>
      <c r="H17" s="57"/>
      <c r="I17" s="57"/>
    </row>
    <row r="18" spans="1:2" ht="13.5" thickBot="1">
      <c r="A18" s="58" t="s">
        <v>43</v>
      </c>
      <c r="B18" s="59"/>
    </row>
    <row r="19" spans="1:8" ht="13.5" thickBot="1">
      <c r="A19" s="50"/>
      <c r="B19" s="60" t="s">
        <v>145</v>
      </c>
      <c r="C19" s="48">
        <v>1</v>
      </c>
      <c r="D19" s="48" t="s">
        <v>146</v>
      </c>
      <c r="E19" s="53" t="s">
        <v>15</v>
      </c>
      <c r="F19" s="54">
        <v>101325</v>
      </c>
      <c r="G19" s="48" t="s">
        <v>138</v>
      </c>
      <c r="H19" s="62"/>
    </row>
    <row r="20" spans="1:8" ht="13.5" thickBot="1">
      <c r="A20" s="50"/>
      <c r="B20" s="48"/>
      <c r="E20" s="53"/>
      <c r="F20" s="63"/>
      <c r="G20" s="48"/>
      <c r="H20" s="62"/>
    </row>
    <row r="21" spans="1:7" ht="13.5" thickBot="1">
      <c r="A21" s="58"/>
      <c r="B21" s="60" t="s">
        <v>145</v>
      </c>
      <c r="C21" s="45">
        <v>1</v>
      </c>
      <c r="D21" s="48" t="s">
        <v>146</v>
      </c>
      <c r="E21" s="53" t="s">
        <v>15</v>
      </c>
      <c r="F21" s="65">
        <f>F19*C21</f>
        <v>101325</v>
      </c>
      <c r="G21" s="48" t="s">
        <v>138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/>
  <dimension ref="A1:I27"/>
  <sheetViews>
    <sheetView workbookViewId="0" topLeftCell="A1">
      <selection activeCell="A6" sqref="A6"/>
    </sheetView>
  </sheetViews>
  <sheetFormatPr defaultColWidth="9.140625" defaultRowHeight="12.75"/>
  <cols>
    <col min="1" max="1" width="19.8515625" style="0" customWidth="1"/>
    <col min="2" max="2" width="13.00390625" style="0" customWidth="1"/>
  </cols>
  <sheetData>
    <row r="1" spans="1:2" ht="20.25">
      <c r="A1" s="32" t="s">
        <v>93</v>
      </c>
      <c r="B1" s="9" t="s">
        <v>24</v>
      </c>
    </row>
    <row r="2" ht="12.75">
      <c r="A2" s="2"/>
    </row>
    <row r="3" spans="1:9" ht="14.25">
      <c r="A3" s="4" t="s">
        <v>12</v>
      </c>
      <c r="B3" s="4" t="s">
        <v>25</v>
      </c>
      <c r="C3" s="12"/>
      <c r="D3" s="2" t="s">
        <v>27</v>
      </c>
      <c r="G3" s="24" t="s">
        <v>148</v>
      </c>
      <c r="I3" s="1" t="s">
        <v>45</v>
      </c>
    </row>
    <row r="4" spans="1:6" ht="15" thickBot="1">
      <c r="A4" s="4" t="s">
        <v>12</v>
      </c>
      <c r="B4" s="15" t="s">
        <v>26</v>
      </c>
      <c r="C4" s="2">
        <v>1</v>
      </c>
      <c r="D4" s="7" t="s">
        <v>8</v>
      </c>
      <c r="E4" s="3"/>
      <c r="F4" s="2"/>
    </row>
    <row r="5" spans="2:7" ht="15" thickBot="1">
      <c r="B5" s="16"/>
      <c r="C5" s="45">
        <v>1</v>
      </c>
      <c r="D5" s="2" t="s">
        <v>27</v>
      </c>
      <c r="E5" s="3" t="s">
        <v>15</v>
      </c>
      <c r="F5" s="30">
        <f>IF(+C5&lt;0,"onzin",+C5-273.15)</f>
        <v>-272.15</v>
      </c>
      <c r="G5" s="7" t="s">
        <v>8</v>
      </c>
    </row>
    <row r="6" spans="2:7" ht="15" thickBot="1">
      <c r="B6" s="16"/>
      <c r="C6" s="45">
        <v>1</v>
      </c>
      <c r="D6" s="7" t="s">
        <v>8</v>
      </c>
      <c r="E6" s="3" t="s">
        <v>15</v>
      </c>
      <c r="F6" s="30">
        <f>IF(+C6&lt;-273.15,"onzin",+C6+273.15)</f>
        <v>274.15</v>
      </c>
      <c r="G6" s="2" t="s">
        <v>27</v>
      </c>
    </row>
    <row r="7" spans="1:9" ht="13.5" thickBot="1">
      <c r="A7" s="21"/>
      <c r="B7" s="21"/>
      <c r="C7" s="21"/>
      <c r="D7" s="21"/>
      <c r="E7" s="18"/>
      <c r="F7" s="18"/>
      <c r="G7" s="18"/>
      <c r="H7" s="18"/>
      <c r="I7" s="18"/>
    </row>
    <row r="8" spans="1:4" ht="12.75">
      <c r="A8" s="14" t="s">
        <v>43</v>
      </c>
      <c r="B8" s="13"/>
      <c r="C8" s="2"/>
      <c r="D8" s="2"/>
    </row>
    <row r="9" spans="1:8" ht="14.25">
      <c r="A9" s="2"/>
      <c r="B9" s="16" t="s">
        <v>47</v>
      </c>
      <c r="C9" s="2">
        <v>1</v>
      </c>
      <c r="D9" s="7" t="s">
        <v>28</v>
      </c>
      <c r="E9" s="3" t="s">
        <v>15</v>
      </c>
      <c r="F9" s="2">
        <f>5/9</f>
        <v>0.5555555555555556</v>
      </c>
      <c r="G9" s="7" t="s">
        <v>8</v>
      </c>
      <c r="H9" s="17" t="s">
        <v>48</v>
      </c>
    </row>
    <row r="10" spans="1:8" ht="12.75">
      <c r="A10" s="13" t="s">
        <v>49</v>
      </c>
      <c r="B10" s="2"/>
      <c r="C10" s="2"/>
      <c r="D10" s="2"/>
      <c r="E10" s="3"/>
      <c r="F10" s="2"/>
      <c r="G10" s="2"/>
      <c r="H10" s="1" t="s">
        <v>42</v>
      </c>
    </row>
    <row r="11" spans="1:7" ht="12.75">
      <c r="A11" s="13" t="s">
        <v>50</v>
      </c>
      <c r="B11" s="2"/>
      <c r="C11" s="2"/>
      <c r="D11" s="2"/>
      <c r="E11" s="3"/>
      <c r="F11" s="2"/>
      <c r="G11" s="2"/>
    </row>
    <row r="12" spans="2:7" ht="14.25">
      <c r="B12" s="11" t="s">
        <v>51</v>
      </c>
      <c r="C12" s="2">
        <v>32</v>
      </c>
      <c r="D12" s="7" t="s">
        <v>28</v>
      </c>
      <c r="E12" s="3"/>
      <c r="F12" s="2"/>
      <c r="G12" s="2"/>
    </row>
    <row r="13" spans="2:7" ht="14.25">
      <c r="B13" s="11" t="s">
        <v>52</v>
      </c>
      <c r="C13" s="2">
        <v>212</v>
      </c>
      <c r="D13" s="7" t="s">
        <v>28</v>
      </c>
      <c r="E13" s="3"/>
      <c r="F13" s="2"/>
      <c r="G13" s="2"/>
    </row>
    <row r="14" spans="2:7" ht="15" thickBot="1">
      <c r="B14" s="11"/>
      <c r="C14" s="2"/>
      <c r="D14" s="7"/>
      <c r="E14" s="3"/>
      <c r="F14" s="2"/>
      <c r="G14" s="2"/>
    </row>
    <row r="15" spans="2:7" ht="15" thickBot="1">
      <c r="B15" s="16" t="s">
        <v>63</v>
      </c>
      <c r="C15" s="45">
        <v>1</v>
      </c>
      <c r="D15" s="7" t="s">
        <v>28</v>
      </c>
      <c r="E15" s="3" t="s">
        <v>15</v>
      </c>
      <c r="F15" s="10">
        <f>F9*(C15-32)</f>
        <v>-17.22222222222222</v>
      </c>
      <c r="G15" s="7" t="s">
        <v>8</v>
      </c>
    </row>
    <row r="18" spans="1:8" ht="15" thickBot="1">
      <c r="A18" t="s">
        <v>150</v>
      </c>
      <c r="C18" s="71" t="s">
        <v>28</v>
      </c>
      <c r="D18" s="72" t="s">
        <v>8</v>
      </c>
      <c r="G18" s="71" t="s">
        <v>8</v>
      </c>
      <c r="H18" s="72" t="s">
        <v>28</v>
      </c>
    </row>
    <row r="19" spans="3:8" ht="13.5" thickBot="1">
      <c r="C19" s="73">
        <v>40</v>
      </c>
      <c r="D19" s="74">
        <f>+(C19-32)*5/9</f>
        <v>4.444444444444445</v>
      </c>
      <c r="G19" s="73">
        <v>40</v>
      </c>
      <c r="H19" s="74">
        <f>+G19*9/5+32</f>
        <v>104</v>
      </c>
    </row>
    <row r="20" spans="1:9" ht="15" thickBot="1">
      <c r="A20" s="18"/>
      <c r="B20" s="18"/>
      <c r="C20" s="18"/>
      <c r="D20" s="19"/>
      <c r="E20" s="20"/>
      <c r="F20" s="18"/>
      <c r="G20" s="21"/>
      <c r="H20" s="18"/>
      <c r="I20" s="18"/>
    </row>
    <row r="21" spans="1:4" ht="12.75">
      <c r="A21" s="14" t="s">
        <v>43</v>
      </c>
      <c r="C21" s="3"/>
      <c r="D21" s="2"/>
    </row>
    <row r="22" spans="1:8" ht="14.25">
      <c r="A22" s="2"/>
      <c r="B22" s="16" t="s">
        <v>44</v>
      </c>
      <c r="C22" s="2">
        <v>1</v>
      </c>
      <c r="D22" s="7" t="s">
        <v>29</v>
      </c>
      <c r="E22" s="3" t="s">
        <v>15</v>
      </c>
      <c r="F22" s="2">
        <f>5/9</f>
        <v>0.5555555555555556</v>
      </c>
      <c r="G22" s="2" t="s">
        <v>27</v>
      </c>
      <c r="H22" s="1" t="s">
        <v>45</v>
      </c>
    </row>
    <row r="23" spans="1:7" ht="14.25">
      <c r="A23" s="1" t="s">
        <v>46</v>
      </c>
      <c r="B23" s="1"/>
      <c r="C23" s="2"/>
      <c r="D23" s="2"/>
      <c r="E23" s="3"/>
      <c r="F23" s="2"/>
      <c r="G23" s="2"/>
    </row>
    <row r="24" spans="1:7" ht="12.75">
      <c r="A24" s="2"/>
      <c r="C24" s="1" t="s">
        <v>41</v>
      </c>
      <c r="D24" s="2"/>
      <c r="E24" s="3"/>
      <c r="F24" s="2"/>
      <c r="G24" s="2"/>
    </row>
    <row r="25" spans="1:8" ht="13.5" thickBot="1">
      <c r="A25" s="2"/>
      <c r="B25" s="2"/>
      <c r="C25" s="2"/>
      <c r="D25" s="2"/>
      <c r="E25" s="3"/>
      <c r="F25" s="2"/>
      <c r="G25" s="3"/>
      <c r="H25" s="3"/>
    </row>
    <row r="26" spans="3:7" ht="15" thickBot="1">
      <c r="C26" s="45">
        <v>1</v>
      </c>
      <c r="D26" s="7" t="s">
        <v>29</v>
      </c>
      <c r="E26" s="3" t="s">
        <v>15</v>
      </c>
      <c r="F26" s="10">
        <f>$F$22*C26</f>
        <v>0.5555555555555556</v>
      </c>
      <c r="G26" s="2" t="s">
        <v>31</v>
      </c>
    </row>
    <row r="27" spans="3:4" ht="12.75">
      <c r="C27" s="3"/>
      <c r="D27" s="2"/>
    </row>
  </sheetData>
  <sheetProtection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8"/>
  <dimension ref="A1:I23"/>
  <sheetViews>
    <sheetView workbookViewId="0" topLeftCell="A1">
      <selection activeCell="A19" sqref="A19"/>
    </sheetView>
  </sheetViews>
  <sheetFormatPr defaultColWidth="9.140625" defaultRowHeight="12.75"/>
  <cols>
    <col min="1" max="1" width="19.8515625" style="0" customWidth="1"/>
    <col min="2" max="2" width="12.00390625" style="0" customWidth="1"/>
    <col min="3" max="4" width="9.140625" style="2" customWidth="1"/>
    <col min="6" max="6" width="11.00390625" style="0" bestFit="1" customWidth="1"/>
  </cols>
  <sheetData>
    <row r="1" spans="1:2" ht="20.25">
      <c r="A1" s="32" t="s">
        <v>58</v>
      </c>
      <c r="B1" s="9" t="s">
        <v>30</v>
      </c>
    </row>
    <row r="3" spans="1:4" ht="12.75">
      <c r="A3" s="4" t="s">
        <v>12</v>
      </c>
      <c r="B3" s="4" t="s">
        <v>32</v>
      </c>
      <c r="C3" s="12"/>
      <c r="D3" s="2" t="s">
        <v>31</v>
      </c>
    </row>
    <row r="4" spans="1:3" ht="13.5" thickBot="1">
      <c r="A4" s="2"/>
      <c r="B4" s="4"/>
      <c r="C4" s="12"/>
    </row>
    <row r="5" spans="1:8" ht="13.5" thickBot="1">
      <c r="A5" s="2" t="s">
        <v>33</v>
      </c>
      <c r="B5" s="2" t="s">
        <v>35</v>
      </c>
      <c r="C5" s="2">
        <v>1</v>
      </c>
      <c r="D5" s="2" t="s">
        <v>34</v>
      </c>
      <c r="E5" s="3" t="s">
        <v>15</v>
      </c>
      <c r="F5" s="26">
        <v>3600000</v>
      </c>
      <c r="G5" s="2" t="s">
        <v>31</v>
      </c>
      <c r="H5" s="33" t="s">
        <v>94</v>
      </c>
    </row>
    <row r="6" spans="1:7" ht="13.5" thickBot="1">
      <c r="A6" s="2" t="s">
        <v>64</v>
      </c>
      <c r="C6" s="45">
        <v>1</v>
      </c>
      <c r="D6" s="2" t="s">
        <v>34</v>
      </c>
      <c r="E6" s="3" t="s">
        <v>15</v>
      </c>
      <c r="F6" s="25">
        <f>C6*$F$5</f>
        <v>3600000</v>
      </c>
      <c r="G6" s="2" t="s">
        <v>31</v>
      </c>
    </row>
    <row r="7" spans="1:9" ht="13.5" thickBot="1">
      <c r="A7" s="21"/>
      <c r="B7" s="21"/>
      <c r="C7" s="21"/>
      <c r="D7" s="21"/>
      <c r="E7" s="18"/>
      <c r="F7" s="18"/>
      <c r="G7" s="18"/>
      <c r="H7" s="18"/>
      <c r="I7" s="18"/>
    </row>
    <row r="8" spans="1:2" ht="13.5" thickBot="1">
      <c r="A8" s="14" t="s">
        <v>43</v>
      </c>
      <c r="B8" s="13"/>
    </row>
    <row r="9" spans="1:8" ht="13.5" thickBot="1">
      <c r="A9" s="4"/>
      <c r="B9" s="2" t="s">
        <v>38</v>
      </c>
      <c r="C9" s="2">
        <v>1</v>
      </c>
      <c r="E9" s="3" t="s">
        <v>15</v>
      </c>
      <c r="F9" s="26">
        <v>4.186</v>
      </c>
      <c r="G9" s="2" t="s">
        <v>16</v>
      </c>
      <c r="H9" s="1" t="s">
        <v>42</v>
      </c>
    </row>
    <row r="10" spans="1:7" ht="15" thickBot="1">
      <c r="A10" s="13" t="s">
        <v>77</v>
      </c>
      <c r="B10" s="2"/>
      <c r="E10" s="3"/>
      <c r="F10" s="2"/>
      <c r="G10" s="2"/>
    </row>
    <row r="11" spans="1:7" ht="13.5" thickBot="1">
      <c r="A11" s="14"/>
      <c r="C11" s="45">
        <v>1</v>
      </c>
      <c r="D11" s="2" t="s">
        <v>36</v>
      </c>
      <c r="E11" s="3" t="s">
        <v>15</v>
      </c>
      <c r="F11" s="10">
        <f>F9*C11</f>
        <v>4.186</v>
      </c>
      <c r="G11" s="2" t="s">
        <v>31</v>
      </c>
    </row>
    <row r="12" spans="1:9" ht="13.5" thickBot="1">
      <c r="A12" s="21"/>
      <c r="B12" s="18"/>
      <c r="C12" s="20"/>
      <c r="D12" s="21"/>
      <c r="E12" s="18"/>
      <c r="F12" s="18"/>
      <c r="G12" s="18"/>
      <c r="H12" s="18"/>
      <c r="I12" s="18"/>
    </row>
    <row r="13" spans="1:3" ht="13.5" thickBot="1">
      <c r="A13" s="14" t="s">
        <v>43</v>
      </c>
      <c r="C13" s="3"/>
    </row>
    <row r="14" spans="1:8" ht="13.5" thickBot="1">
      <c r="A14" s="13"/>
      <c r="B14" s="11" t="s">
        <v>39</v>
      </c>
      <c r="C14" s="2">
        <v>1</v>
      </c>
      <c r="D14" s="2" t="s">
        <v>37</v>
      </c>
      <c r="E14" s="3" t="s">
        <v>15</v>
      </c>
      <c r="F14" s="29">
        <v>1054.7</v>
      </c>
      <c r="G14" s="2" t="s">
        <v>31</v>
      </c>
      <c r="H14" s="1" t="s">
        <v>42</v>
      </c>
    </row>
    <row r="15" spans="1:7" ht="14.25">
      <c r="A15" s="13" t="s">
        <v>78</v>
      </c>
      <c r="B15" s="1"/>
      <c r="E15" s="3"/>
      <c r="F15" s="2"/>
      <c r="G15" s="2"/>
    </row>
    <row r="16" spans="3:7" ht="13.5" thickBot="1">
      <c r="C16" s="1" t="s">
        <v>41</v>
      </c>
      <c r="E16" s="3"/>
      <c r="F16" s="2"/>
      <c r="G16" s="2"/>
    </row>
    <row r="17" spans="3:7" ht="13.5" thickBot="1">
      <c r="C17" s="45">
        <v>1</v>
      </c>
      <c r="D17" s="2" t="s">
        <v>37</v>
      </c>
      <c r="E17" s="3" t="s">
        <v>15</v>
      </c>
      <c r="F17" s="30">
        <f>F14*C17</f>
        <v>1054.7</v>
      </c>
      <c r="G17" s="2" t="s">
        <v>31</v>
      </c>
    </row>
    <row r="18" ht="12.75">
      <c r="C18" s="3"/>
    </row>
    <row r="19" spans="2:9" ht="12.75">
      <c r="B19" s="2"/>
      <c r="D19" s="3"/>
      <c r="E19" s="2"/>
      <c r="F19" s="2"/>
      <c r="G19" s="3"/>
      <c r="I19" s="2"/>
    </row>
    <row r="20" spans="1:9" ht="12.75">
      <c r="A20" s="2"/>
      <c r="B20" s="2"/>
      <c r="D20" s="3"/>
      <c r="E20" s="2"/>
      <c r="G20" s="3"/>
      <c r="I20" s="2"/>
    </row>
    <row r="21" spans="1:4" ht="12.75">
      <c r="A21" s="1"/>
      <c r="C21" s="8"/>
      <c r="D21" s="3"/>
    </row>
    <row r="22" spans="1:4" ht="12.75">
      <c r="A22" s="2"/>
      <c r="C22" s="8"/>
      <c r="D22" s="3"/>
    </row>
    <row r="23" spans="1:9" ht="12.75">
      <c r="A23" s="2"/>
      <c r="C23" s="8"/>
      <c r="D23" s="3"/>
      <c r="E23" s="2"/>
      <c r="F23" s="2"/>
      <c r="G23" s="3"/>
      <c r="I23" s="2"/>
    </row>
  </sheetData>
  <sheetProtection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9"/>
  <dimension ref="A1:I19"/>
  <sheetViews>
    <sheetView workbookViewId="0" topLeftCell="A1">
      <selection activeCell="A4" sqref="A4"/>
    </sheetView>
  </sheetViews>
  <sheetFormatPr defaultColWidth="9.140625" defaultRowHeight="12.75"/>
  <cols>
    <col min="1" max="1" width="19.8515625" style="0" customWidth="1"/>
    <col min="2" max="2" width="12.00390625" style="0" customWidth="1"/>
    <col min="3" max="4" width="9.140625" style="2" customWidth="1"/>
    <col min="6" max="6" width="11.00390625" style="0" bestFit="1" customWidth="1"/>
  </cols>
  <sheetData>
    <row r="1" spans="1:2" ht="20.25">
      <c r="A1" s="32" t="s">
        <v>59</v>
      </c>
      <c r="B1" s="9" t="s">
        <v>55</v>
      </c>
    </row>
    <row r="3" spans="1:4" ht="12.75">
      <c r="A3" s="4" t="s">
        <v>12</v>
      </c>
      <c r="B3" s="4" t="s">
        <v>65</v>
      </c>
      <c r="C3" s="12"/>
      <c r="D3" s="2" t="s">
        <v>66</v>
      </c>
    </row>
    <row r="4" spans="1:3" ht="12.75">
      <c r="A4" s="4"/>
      <c r="B4" s="4"/>
      <c r="C4" s="12"/>
    </row>
    <row r="5" spans="1:3" ht="12.75">
      <c r="A5" s="4"/>
      <c r="B5" s="4"/>
      <c r="C5" s="12"/>
    </row>
    <row r="6" spans="1:3" ht="12.75">
      <c r="A6" s="2"/>
      <c r="B6" s="4"/>
      <c r="C6" s="12"/>
    </row>
    <row r="7" spans="1:9" ht="13.5" thickBot="1">
      <c r="A7" s="21"/>
      <c r="B7" s="21"/>
      <c r="C7" s="21"/>
      <c r="D7" s="21"/>
      <c r="E7" s="18"/>
      <c r="F7" s="18"/>
      <c r="G7" s="18"/>
      <c r="H7" s="18"/>
      <c r="I7" s="18"/>
    </row>
    <row r="8" spans="1:2" ht="12.75">
      <c r="A8" s="14" t="s">
        <v>43</v>
      </c>
      <c r="B8" s="13"/>
    </row>
    <row r="9" spans="1:8" ht="12.75">
      <c r="A9" s="4"/>
      <c r="B9" s="11" t="s">
        <v>67</v>
      </c>
      <c r="C9" s="2">
        <v>1</v>
      </c>
      <c r="E9" s="3" t="s">
        <v>15</v>
      </c>
      <c r="F9" s="43">
        <f>1000*Q!$F$9/3600</f>
        <v>1.1627777777777777</v>
      </c>
      <c r="G9" s="2" t="s">
        <v>66</v>
      </c>
      <c r="H9" s="1" t="s">
        <v>42</v>
      </c>
    </row>
    <row r="10" spans="1:7" ht="15" thickBot="1">
      <c r="A10" s="13" t="s">
        <v>40</v>
      </c>
      <c r="B10" s="2"/>
      <c r="E10" s="3"/>
      <c r="F10" s="2"/>
      <c r="G10" s="2"/>
    </row>
    <row r="11" spans="1:7" ht="15" thickBot="1">
      <c r="A11" s="14"/>
      <c r="B11" s="11" t="s">
        <v>67</v>
      </c>
      <c r="C11" s="45">
        <v>1</v>
      </c>
      <c r="D11" s="2" t="s">
        <v>72</v>
      </c>
      <c r="E11" s="3" t="s">
        <v>15</v>
      </c>
      <c r="F11" s="37">
        <f>F9*C11</f>
        <v>1.1627777777777777</v>
      </c>
      <c r="G11" s="2" t="s">
        <v>66</v>
      </c>
    </row>
    <row r="12" spans="1:9" ht="13.5" thickBot="1">
      <c r="A12" s="21"/>
      <c r="B12" s="18"/>
      <c r="C12" s="20"/>
      <c r="D12" s="21"/>
      <c r="E12" s="18"/>
      <c r="F12" s="18"/>
      <c r="G12" s="18"/>
      <c r="H12" s="18"/>
      <c r="I12" s="18"/>
    </row>
    <row r="13" spans="1:3" ht="13.5" thickBot="1">
      <c r="A13" s="14" t="s">
        <v>43</v>
      </c>
      <c r="C13" s="3"/>
    </row>
    <row r="14" spans="1:8" ht="13.5" thickBot="1">
      <c r="A14" s="13"/>
      <c r="B14" s="11" t="s">
        <v>68</v>
      </c>
      <c r="C14" s="2">
        <v>1</v>
      </c>
      <c r="D14" s="2" t="s">
        <v>69</v>
      </c>
      <c r="E14" s="3" t="s">
        <v>15</v>
      </c>
      <c r="F14" s="26">
        <f>75*9.81</f>
        <v>735.75</v>
      </c>
      <c r="G14" s="2" t="s">
        <v>66</v>
      </c>
      <c r="H14" s="1" t="s">
        <v>42</v>
      </c>
    </row>
    <row r="15" spans="2:7" ht="13.5" thickBot="1">
      <c r="B15" s="11" t="s">
        <v>68</v>
      </c>
      <c r="C15" s="45">
        <v>1</v>
      </c>
      <c r="D15" s="2" t="s">
        <v>69</v>
      </c>
      <c r="E15" s="3" t="s">
        <v>15</v>
      </c>
      <c r="F15" s="10">
        <f>C15*$F$14</f>
        <v>735.75</v>
      </c>
      <c r="G15" s="2" t="s">
        <v>66</v>
      </c>
    </row>
    <row r="16" spans="1:9" ht="13.5" thickBot="1">
      <c r="A16" s="21"/>
      <c r="B16" s="18"/>
      <c r="C16" s="20"/>
      <c r="D16" s="21"/>
      <c r="E16" s="18"/>
      <c r="F16" s="18"/>
      <c r="G16" s="18"/>
      <c r="H16" s="18"/>
      <c r="I16" s="18"/>
    </row>
    <row r="17" spans="1:3" ht="12.75">
      <c r="A17" s="14" t="s">
        <v>43</v>
      </c>
      <c r="C17" s="3"/>
    </row>
    <row r="18" spans="1:8" ht="15" thickBot="1">
      <c r="A18" s="13"/>
      <c r="B18" s="11" t="s">
        <v>70</v>
      </c>
      <c r="C18" s="2">
        <v>1</v>
      </c>
      <c r="D18" s="2" t="s">
        <v>71</v>
      </c>
      <c r="E18" s="3" t="s">
        <v>15</v>
      </c>
      <c r="F18" s="43">
        <f>Q!$F$14/3600</f>
        <v>0.29297222222222224</v>
      </c>
      <c r="G18" s="2" t="s">
        <v>66</v>
      </c>
      <c r="H18" s="1" t="s">
        <v>42</v>
      </c>
    </row>
    <row r="19" spans="2:7" ht="15" thickBot="1">
      <c r="B19" s="11" t="s">
        <v>70</v>
      </c>
      <c r="C19" s="45">
        <v>1</v>
      </c>
      <c r="D19" s="2" t="s">
        <v>73</v>
      </c>
      <c r="E19" s="3" t="s">
        <v>15</v>
      </c>
      <c r="F19" s="37">
        <f>C19*F18</f>
        <v>0.29297222222222224</v>
      </c>
      <c r="G19" s="2" t="s">
        <v>66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Ruud van Herpen</cp:lastModifiedBy>
  <dcterms:created xsi:type="dcterms:W3CDTF">2000-02-28T12:03:38Z</dcterms:created>
  <dcterms:modified xsi:type="dcterms:W3CDTF">2001-03-04T16:38:18Z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